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inancials Q4FY25\"/>
    </mc:Choice>
  </mc:AlternateContent>
  <bookViews>
    <workbookView xWindow="0" yWindow="0" windowWidth="20490" windowHeight="7620"/>
  </bookViews>
  <sheets>
    <sheet name="Reg 33-P&amp;L FY25" sheetId="1" r:id="rId1"/>
    <sheet name="Reg 33-notes FY25" sheetId="2" r:id="rId2"/>
    <sheet name="Reg33-BS FY25" sheetId="3" r:id="rId3"/>
    <sheet name="Reg 33 FY24" sheetId="4" r:id="rId4"/>
  </sheets>
  <definedNames>
    <definedName name="\a" localSheetId="1">#REF!</definedName>
    <definedName name="\a" localSheetId="0">#REF!</definedName>
    <definedName name="\a" localSheetId="2">#REF!</definedName>
    <definedName name="\a">#REF!</definedName>
    <definedName name="\B" localSheetId="1">#REF!</definedName>
    <definedName name="\B">#REF!</definedName>
    <definedName name="\C" localSheetId="1">#REF!</definedName>
    <definedName name="\C" localSheetId="0">#REF!</definedName>
    <definedName name="\C" localSheetId="2">#REF!</definedName>
    <definedName name="\C">#REF!</definedName>
    <definedName name="\D" localSheetId="1">#REF!</definedName>
    <definedName name="\D" localSheetId="0">#REF!</definedName>
    <definedName name="\D" localSheetId="2">#REF!</definedName>
    <definedName name="\D">#REF!</definedName>
    <definedName name="\k" localSheetId="1">#REF!</definedName>
    <definedName name="\k">#REF!</definedName>
    <definedName name="\q" localSheetId="1">#REF!</definedName>
    <definedName name="\q" localSheetId="0">#REF!</definedName>
    <definedName name="\q" localSheetId="2">#REF!</definedName>
    <definedName name="\q">#REF!</definedName>
    <definedName name="\s" localSheetId="1">#REF!</definedName>
    <definedName name="\s" localSheetId="0">#REF!</definedName>
    <definedName name="\s" localSheetId="2">#REF!</definedName>
    <definedName name="\s">#REF!</definedName>
    <definedName name="\v" localSheetId="1">#REF!</definedName>
    <definedName name="\v" localSheetId="0">#REF!</definedName>
    <definedName name="\v" localSheetId="2">#REF!</definedName>
    <definedName name="\v">#REF!</definedName>
    <definedName name="\x" localSheetId="1">#REF!</definedName>
    <definedName name="\x" localSheetId="0">#REF!</definedName>
    <definedName name="\x" localSheetId="2">#REF!</definedName>
    <definedName name="\x">#REF!</definedName>
    <definedName name="\z" localSheetId="1">#REF!</definedName>
    <definedName name="\z">#REF!</definedName>
    <definedName name="\ZC" localSheetId="1">#REF!</definedName>
    <definedName name="\ZC">#REF!</definedName>
    <definedName name="_" localSheetId="1">#REF!</definedName>
    <definedName name="_">#REF!</definedName>
    <definedName name="__________cap10" localSheetId="1">#REF!</definedName>
    <definedName name="__________cap10" localSheetId="0">#REF!</definedName>
    <definedName name="__________cap10" localSheetId="2">#REF!</definedName>
    <definedName name="__________cap10">#REF!</definedName>
    <definedName name="__________cap11" localSheetId="1">#REF!</definedName>
    <definedName name="__________cap11" localSheetId="0">#REF!</definedName>
    <definedName name="__________cap11" localSheetId="2">#REF!</definedName>
    <definedName name="__________cap11">#REF!</definedName>
    <definedName name="__________cap12" localSheetId="1">#REF!</definedName>
    <definedName name="__________cap12" localSheetId="0">#REF!</definedName>
    <definedName name="__________cap12" localSheetId="2">#REF!</definedName>
    <definedName name="__________cap12">#REF!</definedName>
    <definedName name="__________cap13" localSheetId="1">#REF!</definedName>
    <definedName name="__________cap13" localSheetId="0">#REF!</definedName>
    <definedName name="__________cap13" localSheetId="2">#REF!</definedName>
    <definedName name="__________cap13">#REF!</definedName>
    <definedName name="__________cap14" localSheetId="1">#REF!</definedName>
    <definedName name="__________cap14" localSheetId="0">#REF!</definedName>
    <definedName name="__________cap14" localSheetId="2">#REF!</definedName>
    <definedName name="__________cap14">#REF!</definedName>
    <definedName name="__________cap15" localSheetId="1">#REF!</definedName>
    <definedName name="__________cap15" localSheetId="0">#REF!</definedName>
    <definedName name="__________cap15" localSheetId="2">#REF!</definedName>
    <definedName name="__________cap15">#REF!</definedName>
    <definedName name="__________cap6" localSheetId="1">#REF!</definedName>
    <definedName name="__________cap6" localSheetId="0">#REF!</definedName>
    <definedName name="__________cap6" localSheetId="2">#REF!</definedName>
    <definedName name="__________cap6">#REF!</definedName>
    <definedName name="__________cap7" localSheetId="1">#REF!</definedName>
    <definedName name="__________cap7" localSheetId="0">#REF!</definedName>
    <definedName name="__________cap7" localSheetId="2">#REF!</definedName>
    <definedName name="__________cap7">#REF!</definedName>
    <definedName name="__________cap8" localSheetId="1">#REF!</definedName>
    <definedName name="__________cap8" localSheetId="0">#REF!</definedName>
    <definedName name="__________cap8" localSheetId="2">#REF!</definedName>
    <definedName name="__________cap8">#REF!</definedName>
    <definedName name="__________cap9" localSheetId="1">#REF!</definedName>
    <definedName name="__________cap9" localSheetId="0">#REF!</definedName>
    <definedName name="__________cap9" localSheetId="2">#REF!</definedName>
    <definedName name="__________cap9">#REF!</definedName>
    <definedName name="__________GBP1" localSheetId="1">#REF!,#REF!,#REF!,#REF!,#REF!,#REF!</definedName>
    <definedName name="__________GBP1" localSheetId="0">#REF!,#REF!,#REF!,#REF!,#REF!,#REF!</definedName>
    <definedName name="__________GBP1" localSheetId="2">#REF!,#REF!,#REF!,#REF!,#REF!,#REF!</definedName>
    <definedName name="__________GBP1">#REF!,#REF!,#REF!,#REF!,#REF!,#REF!</definedName>
    <definedName name="__________gfa11" localSheetId="1">#REF!</definedName>
    <definedName name="__________gfa11" localSheetId="0">#REF!</definedName>
    <definedName name="__________gfa11" localSheetId="2">#REF!</definedName>
    <definedName name="__________gfa11">#REF!</definedName>
    <definedName name="__________gfa12" localSheetId="1">#REF!</definedName>
    <definedName name="__________gfa12" localSheetId="0">#REF!</definedName>
    <definedName name="__________gfa12" localSheetId="2">#REF!</definedName>
    <definedName name="__________gfa12">#REF!</definedName>
    <definedName name="__________gfa13" localSheetId="1">#REF!</definedName>
    <definedName name="__________gfa13" localSheetId="0">#REF!</definedName>
    <definedName name="__________gfa13" localSheetId="2">#REF!</definedName>
    <definedName name="__________gfa13">#REF!</definedName>
    <definedName name="__________gfa14" localSheetId="1">#REF!</definedName>
    <definedName name="__________gfa14" localSheetId="0">#REF!</definedName>
    <definedName name="__________gfa14" localSheetId="2">#REF!</definedName>
    <definedName name="__________gfa14">#REF!</definedName>
    <definedName name="__________gfa15" localSheetId="1">#REF!</definedName>
    <definedName name="__________gfa15" localSheetId="0">#REF!</definedName>
    <definedName name="__________gfa15" localSheetId="2">#REF!</definedName>
    <definedName name="__________gfa15">#REF!</definedName>
    <definedName name="__________gfa6" localSheetId="1">#REF!</definedName>
    <definedName name="__________gfa6" localSheetId="0">#REF!</definedName>
    <definedName name="__________gfa6" localSheetId="2">#REF!</definedName>
    <definedName name="__________gfa6">#REF!</definedName>
    <definedName name="__________gfa7" localSheetId="1">#REF!</definedName>
    <definedName name="__________gfa7" localSheetId="0">#REF!</definedName>
    <definedName name="__________gfa7" localSheetId="2">#REF!</definedName>
    <definedName name="__________gfa7">#REF!</definedName>
    <definedName name="__________gfa8" localSheetId="1">#REF!</definedName>
    <definedName name="__________gfa8" localSheetId="0">#REF!</definedName>
    <definedName name="__________gfa8" localSheetId="2">#REF!</definedName>
    <definedName name="__________gfa8">#REF!</definedName>
    <definedName name="__________gfa9" localSheetId="1">#REF!</definedName>
    <definedName name="__________gfa9" localSheetId="0">#REF!</definedName>
    <definedName name="__________gfa9" localSheetId="2">#REF!</definedName>
    <definedName name="__________gfa9">#REF!</definedName>
    <definedName name="__________inv3" localSheetId="1">#REF!</definedName>
    <definedName name="__________inv3" localSheetId="0">#REF!</definedName>
    <definedName name="__________inv3" localSheetId="2">#REF!</definedName>
    <definedName name="__________inv3">#REF!</definedName>
    <definedName name="__________inv4" localSheetId="1">#REF!</definedName>
    <definedName name="__________inv4" localSheetId="0">#REF!</definedName>
    <definedName name="__________inv4" localSheetId="2">#REF!</definedName>
    <definedName name="__________inv4">#REF!</definedName>
    <definedName name="__________inv5" localSheetId="1">#REF!</definedName>
    <definedName name="__________inv5" localSheetId="0">#REF!</definedName>
    <definedName name="__________inv5" localSheetId="2">#REF!</definedName>
    <definedName name="__________inv5">#REF!</definedName>
    <definedName name="__________inv6" localSheetId="1">#REF!</definedName>
    <definedName name="__________inv6" localSheetId="0">#REF!</definedName>
    <definedName name="__________inv6" localSheetId="2">#REF!</definedName>
    <definedName name="__________inv6">#REF!</definedName>
    <definedName name="__________nfa10" localSheetId="1">#REF!</definedName>
    <definedName name="__________nfa10" localSheetId="0">#REF!</definedName>
    <definedName name="__________nfa10" localSheetId="2">#REF!</definedName>
    <definedName name="__________nfa10">#REF!</definedName>
    <definedName name="__________nfa11" localSheetId="1">#REF!</definedName>
    <definedName name="__________nfa11" localSheetId="0">#REF!</definedName>
    <definedName name="__________nfa11" localSheetId="2">#REF!</definedName>
    <definedName name="__________nfa11">#REF!</definedName>
    <definedName name="__________nfa12" localSheetId="1">#REF!</definedName>
    <definedName name="__________nfa12" localSheetId="0">#REF!</definedName>
    <definedName name="__________nfa12" localSheetId="2">#REF!</definedName>
    <definedName name="__________nfa12">#REF!</definedName>
    <definedName name="__________nfa13" localSheetId="1">#REF!</definedName>
    <definedName name="__________nfa13" localSheetId="0">#REF!</definedName>
    <definedName name="__________nfa13" localSheetId="2">#REF!</definedName>
    <definedName name="__________nfa13">#REF!</definedName>
    <definedName name="__________nfa14" localSheetId="1">#REF!</definedName>
    <definedName name="__________nfa14" localSheetId="0">#REF!</definedName>
    <definedName name="__________nfa14" localSheetId="2">#REF!</definedName>
    <definedName name="__________nfa14">#REF!</definedName>
    <definedName name="__________nfa15" localSheetId="1">#REF!</definedName>
    <definedName name="__________nfa15" localSheetId="0">#REF!</definedName>
    <definedName name="__________nfa15" localSheetId="2">#REF!</definedName>
    <definedName name="__________nfa15">#REF!</definedName>
    <definedName name="__________nfa6" localSheetId="1">#REF!</definedName>
    <definedName name="__________nfa6" localSheetId="0">#REF!</definedName>
    <definedName name="__________nfa6" localSheetId="2">#REF!</definedName>
    <definedName name="__________nfa6">#REF!</definedName>
    <definedName name="__________nfa7" localSheetId="1">#REF!</definedName>
    <definedName name="__________nfa7" localSheetId="0">#REF!</definedName>
    <definedName name="__________nfa7" localSheetId="2">#REF!</definedName>
    <definedName name="__________nfa7">#REF!</definedName>
    <definedName name="__________nfa8" localSheetId="1">#REF!</definedName>
    <definedName name="__________nfa8" localSheetId="0">#REF!</definedName>
    <definedName name="__________nfa8" localSheetId="2">#REF!</definedName>
    <definedName name="__________nfa8">#REF!</definedName>
    <definedName name="__________nfa9" localSheetId="1">#REF!</definedName>
    <definedName name="__________nfa9" localSheetId="0">#REF!</definedName>
    <definedName name="__________nfa9" localSheetId="2">#REF!</definedName>
    <definedName name="__________nfa9">#REF!</definedName>
    <definedName name="__________owc3" localSheetId="1">#REF!</definedName>
    <definedName name="__________owc3" localSheetId="0">#REF!</definedName>
    <definedName name="__________owc3" localSheetId="2">#REF!</definedName>
    <definedName name="__________owc3">#REF!</definedName>
    <definedName name="__________owc4" localSheetId="1">#REF!</definedName>
    <definedName name="__________owc4" localSheetId="0">#REF!</definedName>
    <definedName name="__________owc4" localSheetId="2">#REF!</definedName>
    <definedName name="__________owc4">#REF!</definedName>
    <definedName name="__________owc5" localSheetId="1">#REF!</definedName>
    <definedName name="__________owc5" localSheetId="0">#REF!</definedName>
    <definedName name="__________owc5" localSheetId="2">#REF!</definedName>
    <definedName name="__________owc5">#REF!</definedName>
    <definedName name="__________owc6" localSheetId="1">#REF!</definedName>
    <definedName name="__________owc6" localSheetId="0">#REF!</definedName>
    <definedName name="__________owc6" localSheetId="2">#REF!</definedName>
    <definedName name="__________owc6">#REF!</definedName>
    <definedName name="__________ps2" localSheetId="1">#REF!</definedName>
    <definedName name="__________ps2" localSheetId="0">#REF!</definedName>
    <definedName name="__________ps2" localSheetId="2">#REF!</definedName>
    <definedName name="__________ps2">#REF!</definedName>
    <definedName name="__________ps3" localSheetId="1">#REF!</definedName>
    <definedName name="__________ps3" localSheetId="0">#REF!</definedName>
    <definedName name="__________ps3" localSheetId="2">#REF!</definedName>
    <definedName name="__________ps3">#REF!</definedName>
    <definedName name="__________res1" localSheetId="1">#REF!</definedName>
    <definedName name="__________res1" localSheetId="0">#REF!</definedName>
    <definedName name="__________res1" localSheetId="2">#REF!</definedName>
    <definedName name="__________res1">#REF!</definedName>
    <definedName name="__________res2" localSheetId="1">#REF!</definedName>
    <definedName name="__________res2" localSheetId="0">#REF!</definedName>
    <definedName name="__________res2" localSheetId="2">#REF!</definedName>
    <definedName name="__________res2">#REF!</definedName>
    <definedName name="__________res3" localSheetId="1">#REF!</definedName>
    <definedName name="__________res3" localSheetId="0">#REF!</definedName>
    <definedName name="__________res3" localSheetId="2">#REF!</definedName>
    <definedName name="__________res3">#REF!</definedName>
    <definedName name="__________slm14" localSheetId="1">#REF!</definedName>
    <definedName name="__________slm14" localSheetId="0">#REF!</definedName>
    <definedName name="__________slm14" localSheetId="2">#REF!</definedName>
    <definedName name="__________slm14">#REF!</definedName>
    <definedName name="__________slm15" localSheetId="1">#REF!</definedName>
    <definedName name="__________slm15" localSheetId="0">#REF!</definedName>
    <definedName name="__________slm15" localSheetId="2">#REF!</definedName>
    <definedName name="__________slm15">#REF!</definedName>
    <definedName name="__________slm6" localSheetId="1">#REF!</definedName>
    <definedName name="__________slm6" localSheetId="0">#REF!</definedName>
    <definedName name="__________slm6" localSheetId="2">#REF!</definedName>
    <definedName name="__________slm6">#REF!</definedName>
    <definedName name="__________slm7" localSheetId="1">#REF!</definedName>
    <definedName name="__________slm7" localSheetId="0">#REF!</definedName>
    <definedName name="__________slm7" localSheetId="2">#REF!</definedName>
    <definedName name="__________slm7">#REF!</definedName>
    <definedName name="__________slm8" localSheetId="1">#REF!</definedName>
    <definedName name="__________slm8" localSheetId="0">#REF!</definedName>
    <definedName name="__________slm8" localSheetId="2">#REF!</definedName>
    <definedName name="__________slm8">#REF!</definedName>
    <definedName name="__________slm9" localSheetId="1">#REF!</definedName>
    <definedName name="__________slm9" localSheetId="0">#REF!</definedName>
    <definedName name="__________slm9" localSheetId="2">#REF!</definedName>
    <definedName name="__________slm9">#REF!</definedName>
    <definedName name="__________wdv10" localSheetId="1">#REF!</definedName>
    <definedName name="__________wdv10" localSheetId="0">#REF!</definedName>
    <definedName name="__________wdv10" localSheetId="2">#REF!</definedName>
    <definedName name="__________wdv10">#REF!</definedName>
    <definedName name="__________wdv11" localSheetId="1">#REF!</definedName>
    <definedName name="__________wdv11" localSheetId="0">#REF!</definedName>
    <definedName name="__________wdv11" localSheetId="2">#REF!</definedName>
    <definedName name="__________wdv11">#REF!</definedName>
    <definedName name="__________wdv12" localSheetId="1">#REF!</definedName>
    <definedName name="__________wdv12" localSheetId="0">#REF!</definedName>
    <definedName name="__________wdv12" localSheetId="2">#REF!</definedName>
    <definedName name="__________wdv12">#REF!</definedName>
    <definedName name="__________wdv13" localSheetId="1">#REF!</definedName>
    <definedName name="__________wdv13" localSheetId="0">#REF!</definedName>
    <definedName name="__________wdv13" localSheetId="2">#REF!</definedName>
    <definedName name="__________wdv13">#REF!</definedName>
    <definedName name="__________wdv14" localSheetId="1">#REF!</definedName>
    <definedName name="__________wdv14" localSheetId="0">#REF!</definedName>
    <definedName name="__________wdv14" localSheetId="2">#REF!</definedName>
    <definedName name="__________wdv14">#REF!</definedName>
    <definedName name="__________wdv15" localSheetId="1">#REF!</definedName>
    <definedName name="__________wdv15" localSheetId="0">#REF!</definedName>
    <definedName name="__________wdv15" localSheetId="2">#REF!</definedName>
    <definedName name="__________wdv15">#REF!</definedName>
    <definedName name="__________wdv6" localSheetId="1">#REF!</definedName>
    <definedName name="__________wdv6" localSheetId="0">#REF!</definedName>
    <definedName name="__________wdv6" localSheetId="2">#REF!</definedName>
    <definedName name="__________wdv6">#REF!</definedName>
    <definedName name="__________wdv7" localSheetId="1">#REF!</definedName>
    <definedName name="__________wdv7" localSheetId="0">#REF!</definedName>
    <definedName name="__________wdv7" localSheetId="2">#REF!</definedName>
    <definedName name="__________wdv7">#REF!</definedName>
    <definedName name="__________wdv8" localSheetId="1">#REF!</definedName>
    <definedName name="__________wdv8" localSheetId="0">#REF!</definedName>
    <definedName name="__________wdv8" localSheetId="2">#REF!</definedName>
    <definedName name="__________wdv8">#REF!</definedName>
    <definedName name="__________wdv9" localSheetId="1">#REF!</definedName>
    <definedName name="__________wdv9" localSheetId="0">#REF!</definedName>
    <definedName name="__________wdv9" localSheetId="2">#REF!</definedName>
    <definedName name="__________wdv9">#REF!</definedName>
    <definedName name="_________LT2" localSheetId="1">#REF!</definedName>
    <definedName name="_________LT2">#REF!</definedName>
    <definedName name="_________LT3" localSheetId="1">#REF!</definedName>
    <definedName name="_________LT3">#REF!</definedName>
    <definedName name="_________Met1" localSheetId="1">#REF!</definedName>
    <definedName name="_________Met1">#REF!</definedName>
    <definedName name="_________Met2" localSheetId="1">#REF!</definedName>
    <definedName name="_________Met2">#REF!</definedName>
    <definedName name="_________Met3" localSheetId="1">#REF!</definedName>
    <definedName name="_________Met3">#REF!</definedName>
    <definedName name="_________Met4" localSheetId="1">#REF!</definedName>
    <definedName name="_________Met4">#REF!</definedName>
    <definedName name="_________Met5" localSheetId="1">#REF!</definedName>
    <definedName name="_________Met5">#REF!</definedName>
    <definedName name="_________Met6" localSheetId="1">#REF!</definedName>
    <definedName name="_________Met6">#REF!</definedName>
    <definedName name="_________Met7" localSheetId="1">#REF!</definedName>
    <definedName name="_________Met7">#REF!</definedName>
    <definedName name="_________Met8" localSheetId="1">#REF!</definedName>
    <definedName name="_________Met8">#REF!</definedName>
    <definedName name="_________MT1" localSheetId="1">#REF!</definedName>
    <definedName name="_________MT1">#REF!</definedName>
    <definedName name="_________MT2" localSheetId="1">#REF!</definedName>
    <definedName name="_________MT2">#REF!</definedName>
    <definedName name="_________MT3" localSheetId="1">#REF!</definedName>
    <definedName name="_________MT3">#REF!</definedName>
    <definedName name="________kda1">#N/A</definedName>
    <definedName name="________LT1" localSheetId="1">#REF!</definedName>
    <definedName name="________LT1">#REF!</definedName>
    <definedName name="________LT2" localSheetId="1">#REF!</definedName>
    <definedName name="________LT2">#REF!</definedName>
    <definedName name="________LT3" localSheetId="1">#REF!</definedName>
    <definedName name="________LT3">#REF!</definedName>
    <definedName name="________Met1" localSheetId="1">#REF!</definedName>
    <definedName name="________Met1">#REF!</definedName>
    <definedName name="________Met2" localSheetId="1">#REF!</definedName>
    <definedName name="________Met2">#REF!</definedName>
    <definedName name="________Met3" localSheetId="1">#REF!</definedName>
    <definedName name="________Met3">#REF!</definedName>
    <definedName name="________Met4" localSheetId="1">#REF!</definedName>
    <definedName name="________Met4">#REF!</definedName>
    <definedName name="________Met5" localSheetId="1">#REF!</definedName>
    <definedName name="________Met5">#REF!</definedName>
    <definedName name="________Met6" localSheetId="1">#REF!</definedName>
    <definedName name="________Met6">#REF!</definedName>
    <definedName name="________Met7" localSheetId="1">#REF!</definedName>
    <definedName name="________Met7">#REF!</definedName>
    <definedName name="________Met8" localSheetId="1">#REF!</definedName>
    <definedName name="________Met8">#REF!</definedName>
    <definedName name="________MT1" localSheetId="1">#REF!</definedName>
    <definedName name="________MT1">#REF!</definedName>
    <definedName name="________MT2" localSheetId="1">#REF!</definedName>
    <definedName name="________MT2">#REF!</definedName>
    <definedName name="________MT3" localSheetId="1">#REF!</definedName>
    <definedName name="________MT3">#REF!</definedName>
    <definedName name="________nfa14" localSheetId="1">#REF!</definedName>
    <definedName name="________nfa14" localSheetId="0">#REF!</definedName>
    <definedName name="________nfa14" localSheetId="2">#REF!</definedName>
    <definedName name="________nfa14">#REF!</definedName>
    <definedName name="________nfa15" localSheetId="1">#REF!</definedName>
    <definedName name="________nfa15" localSheetId="0">#REF!</definedName>
    <definedName name="________nfa15" localSheetId="2">#REF!</definedName>
    <definedName name="________nfa15">#REF!</definedName>
    <definedName name="________nfa6" localSheetId="1">#REF!</definedName>
    <definedName name="________nfa6" localSheetId="0">#REF!</definedName>
    <definedName name="________nfa6" localSheetId="2">#REF!</definedName>
    <definedName name="________nfa6">#REF!</definedName>
    <definedName name="________nfa7" localSheetId="1">#REF!</definedName>
    <definedName name="________nfa7" localSheetId="0">#REF!</definedName>
    <definedName name="________nfa7" localSheetId="2">#REF!</definedName>
    <definedName name="________nfa7">#REF!</definedName>
    <definedName name="________nfa8" localSheetId="1">#REF!</definedName>
    <definedName name="________nfa8" localSheetId="0">#REF!</definedName>
    <definedName name="________nfa8" localSheetId="2">#REF!</definedName>
    <definedName name="________nfa8">#REF!</definedName>
    <definedName name="________nfa9" localSheetId="1">#REF!</definedName>
    <definedName name="________nfa9" localSheetId="0">#REF!</definedName>
    <definedName name="________nfa9" localSheetId="2">#REF!</definedName>
    <definedName name="________nfa9">#REF!</definedName>
    <definedName name="________owc3" localSheetId="1">#REF!</definedName>
    <definedName name="________owc3" localSheetId="0">#REF!</definedName>
    <definedName name="________owc3" localSheetId="2">#REF!</definedName>
    <definedName name="________owc3">#REF!</definedName>
    <definedName name="________owc4" localSheetId="1">#REF!</definedName>
    <definedName name="________owc4" localSheetId="0">#REF!</definedName>
    <definedName name="________owc4" localSheetId="2">#REF!</definedName>
    <definedName name="________owc4">#REF!</definedName>
    <definedName name="________owc5" localSheetId="1">#REF!</definedName>
    <definedName name="________owc5" localSheetId="0">#REF!</definedName>
    <definedName name="________owc5" localSheetId="2">#REF!</definedName>
    <definedName name="________owc5">#REF!</definedName>
    <definedName name="________owc6" localSheetId="1">#REF!</definedName>
    <definedName name="________owc6" localSheetId="0">#REF!</definedName>
    <definedName name="________owc6" localSheetId="2">#REF!</definedName>
    <definedName name="________owc6">#REF!</definedName>
    <definedName name="________ps2" localSheetId="1">#REF!</definedName>
    <definedName name="________ps2" localSheetId="0">#REF!</definedName>
    <definedName name="________ps2" localSheetId="2">#REF!</definedName>
    <definedName name="________ps2">#REF!</definedName>
    <definedName name="________ps3" localSheetId="1">#REF!</definedName>
    <definedName name="________ps3" localSheetId="0">#REF!</definedName>
    <definedName name="________ps3" localSheetId="2">#REF!</definedName>
    <definedName name="________ps3">#REF!</definedName>
    <definedName name="________Q22">#N/A</definedName>
    <definedName name="________res1" localSheetId="1">#REF!</definedName>
    <definedName name="________res1" localSheetId="0">#REF!</definedName>
    <definedName name="________res1" localSheetId="2">#REF!</definedName>
    <definedName name="________res1">#REF!</definedName>
    <definedName name="________res2" localSheetId="1">#REF!</definedName>
    <definedName name="________res2" localSheetId="0">#REF!</definedName>
    <definedName name="________res2" localSheetId="2">#REF!</definedName>
    <definedName name="________res2">#REF!</definedName>
    <definedName name="________res3" localSheetId="1">#REF!</definedName>
    <definedName name="________res3" localSheetId="0">#REF!</definedName>
    <definedName name="________res3" localSheetId="2">#REF!</definedName>
    <definedName name="________res3">#REF!</definedName>
    <definedName name="________sa1">#N/A</definedName>
    <definedName name="________sa2">#N/A</definedName>
    <definedName name="________sa3">#N/A</definedName>
    <definedName name="________sa4">#N/A</definedName>
    <definedName name="________sa5">#N/A</definedName>
    <definedName name="________slm12" localSheetId="1">#REF!</definedName>
    <definedName name="________slm12" localSheetId="0">#REF!</definedName>
    <definedName name="________slm12" localSheetId="2">#REF!</definedName>
    <definedName name="________slm12">#REF!</definedName>
    <definedName name="________slm13" localSheetId="1">#REF!</definedName>
    <definedName name="________slm13" localSheetId="0">#REF!</definedName>
    <definedName name="________slm13" localSheetId="2">#REF!</definedName>
    <definedName name="________slm13">#REF!</definedName>
    <definedName name="________slm14" localSheetId="1">#REF!</definedName>
    <definedName name="________slm14" localSheetId="0">#REF!</definedName>
    <definedName name="________slm14" localSheetId="2">#REF!</definedName>
    <definedName name="________slm14">#REF!</definedName>
    <definedName name="________slm15" localSheetId="1">#REF!</definedName>
    <definedName name="________slm15" localSheetId="0">#REF!</definedName>
    <definedName name="________slm15" localSheetId="2">#REF!</definedName>
    <definedName name="________slm15">#REF!</definedName>
    <definedName name="________slm6" localSheetId="1">#REF!</definedName>
    <definedName name="________slm6" localSheetId="0">#REF!</definedName>
    <definedName name="________slm6" localSheetId="2">#REF!</definedName>
    <definedName name="________slm6">#REF!</definedName>
    <definedName name="________slm7" localSheetId="1">#REF!</definedName>
    <definedName name="________slm7" localSheetId="0">#REF!</definedName>
    <definedName name="________slm7" localSheetId="2">#REF!</definedName>
    <definedName name="________slm7">#REF!</definedName>
    <definedName name="________slm8" localSheetId="1">#REF!</definedName>
    <definedName name="________slm8" localSheetId="0">#REF!</definedName>
    <definedName name="________slm8" localSheetId="2">#REF!</definedName>
    <definedName name="________slm8">#REF!</definedName>
    <definedName name="________slm9" localSheetId="1">#REF!</definedName>
    <definedName name="________slm9" localSheetId="0">#REF!</definedName>
    <definedName name="________slm9" localSheetId="2">#REF!</definedName>
    <definedName name="________slm9">#REF!</definedName>
    <definedName name="________wdv10" localSheetId="1">#REF!</definedName>
    <definedName name="________wdv10" localSheetId="0">#REF!</definedName>
    <definedName name="________wdv10" localSheetId="2">#REF!</definedName>
    <definedName name="________wdv10">#REF!</definedName>
    <definedName name="________wdv11" localSheetId="1">#REF!</definedName>
    <definedName name="________wdv11" localSheetId="0">#REF!</definedName>
    <definedName name="________wdv11" localSheetId="2">#REF!</definedName>
    <definedName name="________wdv11">#REF!</definedName>
    <definedName name="________wdv12" localSheetId="1">#REF!</definedName>
    <definedName name="________wdv12" localSheetId="0">#REF!</definedName>
    <definedName name="________wdv12" localSheetId="2">#REF!</definedName>
    <definedName name="________wdv12">#REF!</definedName>
    <definedName name="________wdv13" localSheetId="1">#REF!</definedName>
    <definedName name="________wdv13" localSheetId="0">#REF!</definedName>
    <definedName name="________wdv13" localSheetId="2">#REF!</definedName>
    <definedName name="________wdv13">#REF!</definedName>
    <definedName name="________wdv14" localSheetId="1">#REF!</definedName>
    <definedName name="________wdv14" localSheetId="0">#REF!</definedName>
    <definedName name="________wdv14" localSheetId="2">#REF!</definedName>
    <definedName name="________wdv14">#REF!</definedName>
    <definedName name="________wdv15" localSheetId="1">#REF!</definedName>
    <definedName name="________wdv15" localSheetId="0">#REF!</definedName>
    <definedName name="________wdv15" localSheetId="2">#REF!</definedName>
    <definedName name="________wdv15">#REF!</definedName>
    <definedName name="________wdv6" localSheetId="1">#REF!</definedName>
    <definedName name="________wdv6" localSheetId="0">#REF!</definedName>
    <definedName name="________wdv6" localSheetId="2">#REF!</definedName>
    <definedName name="________wdv6">#REF!</definedName>
    <definedName name="________wdv7" localSheetId="1">#REF!</definedName>
    <definedName name="________wdv7" localSheetId="0">#REF!</definedName>
    <definedName name="________wdv7" localSheetId="2">#REF!</definedName>
    <definedName name="________wdv7">#REF!</definedName>
    <definedName name="________wdv8" localSheetId="1">#REF!</definedName>
    <definedName name="________wdv8" localSheetId="0">#REF!</definedName>
    <definedName name="________wdv8" localSheetId="2">#REF!</definedName>
    <definedName name="________wdv8">#REF!</definedName>
    <definedName name="________wdv9" localSheetId="1">#REF!</definedName>
    <definedName name="________wdv9" localSheetId="0">#REF!</definedName>
    <definedName name="________wdv9" localSheetId="2">#REF!</definedName>
    <definedName name="________wdv9">#REF!</definedName>
    <definedName name="________WT1" localSheetId="1">#REF!</definedName>
    <definedName name="________WT1">#REF!</definedName>
    <definedName name="________WT2" localSheetId="1">#REF!</definedName>
    <definedName name="________WT2">#REF!</definedName>
    <definedName name="________WT3" localSheetId="1">#REF!</definedName>
    <definedName name="________WT3">#REF!</definedName>
    <definedName name="________WT4" localSheetId="1">#REF!</definedName>
    <definedName name="________WT4">#REF!</definedName>
    <definedName name="________WT5" localSheetId="1">#REF!</definedName>
    <definedName name="________WT5">#REF!</definedName>
    <definedName name="________WT6" localSheetId="1">#REF!</definedName>
    <definedName name="________WT6">#REF!</definedName>
    <definedName name="________WT7" localSheetId="1">#REF!</definedName>
    <definedName name="________WT7">#REF!</definedName>
    <definedName name="________WT8" localSheetId="1">#REF!</definedName>
    <definedName name="________WT8">#REF!</definedName>
    <definedName name="_______cap10" localSheetId="1">#REF!</definedName>
    <definedName name="_______cap10" localSheetId="0">#REF!</definedName>
    <definedName name="_______cap10" localSheetId="2">#REF!</definedName>
    <definedName name="_______cap10">#REF!</definedName>
    <definedName name="_______cap11" localSheetId="1">#REF!</definedName>
    <definedName name="_______cap11" localSheetId="0">#REF!</definedName>
    <definedName name="_______cap11" localSheetId="2">#REF!</definedName>
    <definedName name="_______cap11">#REF!</definedName>
    <definedName name="_______cap12" localSheetId="1">#REF!</definedName>
    <definedName name="_______cap12" localSheetId="0">#REF!</definedName>
    <definedName name="_______cap12" localSheetId="2">#REF!</definedName>
    <definedName name="_______cap12">#REF!</definedName>
    <definedName name="_______cap13" localSheetId="1">#REF!</definedName>
    <definedName name="_______cap13" localSheetId="0">#REF!</definedName>
    <definedName name="_______cap13" localSheetId="2">#REF!</definedName>
    <definedName name="_______cap13">#REF!</definedName>
    <definedName name="_______cap14" localSheetId="1">#REF!</definedName>
    <definedName name="_______cap14" localSheetId="0">#REF!</definedName>
    <definedName name="_______cap14" localSheetId="2">#REF!</definedName>
    <definedName name="_______cap14">#REF!</definedName>
    <definedName name="_______cap15" localSheetId="1">#REF!</definedName>
    <definedName name="_______cap15" localSheetId="0">#REF!</definedName>
    <definedName name="_______cap15" localSheetId="2">#REF!</definedName>
    <definedName name="_______cap15">#REF!</definedName>
    <definedName name="_______cap6" localSheetId="1">#REF!</definedName>
    <definedName name="_______cap6" localSheetId="0">#REF!</definedName>
    <definedName name="_______cap6" localSheetId="2">#REF!</definedName>
    <definedName name="_______cap6">#REF!</definedName>
    <definedName name="_______cap7" localSheetId="1">#REF!</definedName>
    <definedName name="_______cap7" localSheetId="0">#REF!</definedName>
    <definedName name="_______cap7" localSheetId="2">#REF!</definedName>
    <definedName name="_______cap7">#REF!</definedName>
    <definedName name="_______cap8" localSheetId="1">#REF!</definedName>
    <definedName name="_______cap8" localSheetId="0">#REF!</definedName>
    <definedName name="_______cap8" localSheetId="2">#REF!</definedName>
    <definedName name="_______cap8">#REF!</definedName>
    <definedName name="_______cap9" localSheetId="1">#REF!</definedName>
    <definedName name="_______cap9" localSheetId="0">#REF!</definedName>
    <definedName name="_______cap9" localSheetId="2">#REF!</definedName>
    <definedName name="_______cap9">#REF!</definedName>
    <definedName name="_______gfa15" localSheetId="1">#REF!</definedName>
    <definedName name="_______gfa15" localSheetId="0">#REF!</definedName>
    <definedName name="_______gfa15" localSheetId="2">#REF!</definedName>
    <definedName name="_______gfa15">#REF!</definedName>
    <definedName name="_______gfa6" localSheetId="1">#REF!</definedName>
    <definedName name="_______gfa6" localSheetId="0">#REF!</definedName>
    <definedName name="_______gfa6" localSheetId="2">#REF!</definedName>
    <definedName name="_______gfa6">#REF!</definedName>
    <definedName name="_______gfa7" localSheetId="1">#REF!</definedName>
    <definedName name="_______gfa7" localSheetId="0">#REF!</definedName>
    <definedName name="_______gfa7" localSheetId="2">#REF!</definedName>
    <definedName name="_______gfa7">#REF!</definedName>
    <definedName name="_______gfa8" localSheetId="1">#REF!</definedName>
    <definedName name="_______gfa8" localSheetId="0">#REF!</definedName>
    <definedName name="_______gfa8" localSheetId="2">#REF!</definedName>
    <definedName name="_______gfa8">#REF!</definedName>
    <definedName name="_______gfa9" localSheetId="1">#REF!</definedName>
    <definedName name="_______gfa9" localSheetId="0">#REF!</definedName>
    <definedName name="_______gfa9" localSheetId="2">#REF!</definedName>
    <definedName name="_______gfa9">#REF!</definedName>
    <definedName name="_______inv3" localSheetId="1">#REF!</definedName>
    <definedName name="_______inv3" localSheetId="0">#REF!</definedName>
    <definedName name="_______inv3" localSheetId="2">#REF!</definedName>
    <definedName name="_______inv3">#REF!</definedName>
    <definedName name="_______inv4" localSheetId="1">#REF!</definedName>
    <definedName name="_______inv4" localSheetId="0">#REF!</definedName>
    <definedName name="_______inv4" localSheetId="2">#REF!</definedName>
    <definedName name="_______inv4">#REF!</definedName>
    <definedName name="_______inv5" localSheetId="1">#REF!</definedName>
    <definedName name="_______inv5" localSheetId="0">#REF!</definedName>
    <definedName name="_______inv5" localSheetId="2">#REF!</definedName>
    <definedName name="_______inv5">#REF!</definedName>
    <definedName name="_______inv6" localSheetId="1">#REF!</definedName>
    <definedName name="_______inv6" localSheetId="0">#REF!</definedName>
    <definedName name="_______inv6" localSheetId="2">#REF!</definedName>
    <definedName name="_______inv6">#REF!</definedName>
    <definedName name="_______kda1">#N/A</definedName>
    <definedName name="_______LT1" localSheetId="1">#REF!</definedName>
    <definedName name="_______LT1">#REF!</definedName>
    <definedName name="_______LT3" localSheetId="1">#REF!</definedName>
    <definedName name="_______LT3">#REF!</definedName>
    <definedName name="_______Met1" localSheetId="1">#REF!</definedName>
    <definedName name="_______Met1">#REF!</definedName>
    <definedName name="_______Met2" localSheetId="1">#REF!</definedName>
    <definedName name="_______Met2">#REF!</definedName>
    <definedName name="_______Met3" localSheetId="1">#REF!</definedName>
    <definedName name="_______Met3">#REF!</definedName>
    <definedName name="_______Met4" localSheetId="1">#REF!</definedName>
    <definedName name="_______Met4">#REF!</definedName>
    <definedName name="_______Met5" localSheetId="1">#REF!</definedName>
    <definedName name="_______Met5">#REF!</definedName>
    <definedName name="_______Met6" localSheetId="1">#REF!</definedName>
    <definedName name="_______Met6">#REF!</definedName>
    <definedName name="_______Met7" localSheetId="1">#REF!</definedName>
    <definedName name="_______Met7">#REF!</definedName>
    <definedName name="_______Met8" localSheetId="1">#REF!</definedName>
    <definedName name="_______Met8">#REF!</definedName>
    <definedName name="_______MT1" localSheetId="1">#REF!</definedName>
    <definedName name="_______MT1">#REF!</definedName>
    <definedName name="_______MT2" localSheetId="1">#REF!</definedName>
    <definedName name="_______MT2">#REF!</definedName>
    <definedName name="_______MT3" localSheetId="1">#REF!</definedName>
    <definedName name="_______MT3">#REF!</definedName>
    <definedName name="_______nfa10" localSheetId="1">#REF!</definedName>
    <definedName name="_______nfa10" localSheetId="0">#REF!</definedName>
    <definedName name="_______nfa10" localSheetId="2">#REF!</definedName>
    <definedName name="_______nfa10">#REF!</definedName>
    <definedName name="_______nfa11" localSheetId="1">#REF!</definedName>
    <definedName name="_______nfa11" localSheetId="0">#REF!</definedName>
    <definedName name="_______nfa11" localSheetId="2">#REF!</definedName>
    <definedName name="_______nfa11">#REF!</definedName>
    <definedName name="_______nfa12" localSheetId="1">#REF!</definedName>
    <definedName name="_______nfa12" localSheetId="0">#REF!</definedName>
    <definedName name="_______nfa12" localSheetId="2">#REF!</definedName>
    <definedName name="_______nfa12">#REF!</definedName>
    <definedName name="_______nfa13" localSheetId="1">#REF!</definedName>
    <definedName name="_______nfa13" localSheetId="0">#REF!</definedName>
    <definedName name="_______nfa13" localSheetId="2">#REF!</definedName>
    <definedName name="_______nfa13">#REF!</definedName>
    <definedName name="_______nfa14" localSheetId="1">#REF!</definedName>
    <definedName name="_______nfa14" localSheetId="0">#REF!</definedName>
    <definedName name="_______nfa14" localSheetId="2">#REF!</definedName>
    <definedName name="_______nfa14">#REF!</definedName>
    <definedName name="_______nfa15" localSheetId="1">#REF!</definedName>
    <definedName name="_______nfa15" localSheetId="0">#REF!</definedName>
    <definedName name="_______nfa15" localSheetId="2">#REF!</definedName>
    <definedName name="_______nfa15">#REF!</definedName>
    <definedName name="_______nfa6" localSheetId="1">#REF!</definedName>
    <definedName name="_______nfa6" localSheetId="0">#REF!</definedName>
    <definedName name="_______nfa6" localSheetId="2">#REF!</definedName>
    <definedName name="_______nfa6">#REF!</definedName>
    <definedName name="_______nfa7" localSheetId="1">#REF!</definedName>
    <definedName name="_______nfa7" localSheetId="0">#REF!</definedName>
    <definedName name="_______nfa7" localSheetId="2">#REF!</definedName>
    <definedName name="_______nfa7">#REF!</definedName>
    <definedName name="_______nfa8" localSheetId="1">#REF!</definedName>
    <definedName name="_______nfa8" localSheetId="0">#REF!</definedName>
    <definedName name="_______nfa8" localSheetId="2">#REF!</definedName>
    <definedName name="_______nfa8">#REF!</definedName>
    <definedName name="_______nfa9" localSheetId="1">#REF!</definedName>
    <definedName name="_______nfa9" localSheetId="0">#REF!</definedName>
    <definedName name="_______nfa9" localSheetId="2">#REF!</definedName>
    <definedName name="_______nfa9">#REF!</definedName>
    <definedName name="_______owc3" localSheetId="1">#REF!</definedName>
    <definedName name="_______owc3" localSheetId="0">#REF!</definedName>
    <definedName name="_______owc3" localSheetId="2">#REF!</definedName>
    <definedName name="_______owc3">#REF!</definedName>
    <definedName name="_______owc4" localSheetId="1">#REF!</definedName>
    <definedName name="_______owc4" localSheetId="0">#REF!</definedName>
    <definedName name="_______owc4" localSheetId="2">#REF!</definedName>
    <definedName name="_______owc4">#REF!</definedName>
    <definedName name="_______owc5" localSheetId="1">#REF!</definedName>
    <definedName name="_______owc5" localSheetId="0">#REF!</definedName>
    <definedName name="_______owc5" localSheetId="2">#REF!</definedName>
    <definedName name="_______owc5">#REF!</definedName>
    <definedName name="_______owc6" localSheetId="1">#REF!</definedName>
    <definedName name="_______owc6" localSheetId="0">#REF!</definedName>
    <definedName name="_______owc6" localSheetId="2">#REF!</definedName>
    <definedName name="_______owc6">#REF!</definedName>
    <definedName name="_______ps2" localSheetId="1">#REF!</definedName>
    <definedName name="_______ps2" localSheetId="0">#REF!</definedName>
    <definedName name="_______ps2" localSheetId="2">#REF!</definedName>
    <definedName name="_______ps2">#REF!</definedName>
    <definedName name="_______ps3" localSheetId="1">#REF!</definedName>
    <definedName name="_______ps3" localSheetId="0">#REF!</definedName>
    <definedName name="_______ps3" localSheetId="2">#REF!</definedName>
    <definedName name="_______ps3">#REF!</definedName>
    <definedName name="_______Q22">#N/A</definedName>
    <definedName name="_______res1" localSheetId="1">#REF!</definedName>
    <definedName name="_______res1" localSheetId="0">#REF!</definedName>
    <definedName name="_______res1" localSheetId="2">#REF!</definedName>
    <definedName name="_______res1">#REF!</definedName>
    <definedName name="_______res2" localSheetId="1">#REF!</definedName>
    <definedName name="_______res2" localSheetId="0">#REF!</definedName>
    <definedName name="_______res2" localSheetId="2">#REF!</definedName>
    <definedName name="_______res2">#REF!</definedName>
    <definedName name="_______res3" localSheetId="1">#REF!</definedName>
    <definedName name="_______res3" localSheetId="0">#REF!</definedName>
    <definedName name="_______res3" localSheetId="2">#REF!</definedName>
    <definedName name="_______res3">#REF!</definedName>
    <definedName name="_______sa1">#N/A</definedName>
    <definedName name="_______sa2">#N/A</definedName>
    <definedName name="_______sa3">#N/A</definedName>
    <definedName name="_______sa4">#N/A</definedName>
    <definedName name="_______sa5">#N/A</definedName>
    <definedName name="_______SCH5" localSheetId="1">#REF!</definedName>
    <definedName name="_______SCH5" localSheetId="0">#REF!</definedName>
    <definedName name="_______SCH5" localSheetId="2">#REF!</definedName>
    <definedName name="_______SCH5">#REF!</definedName>
    <definedName name="_______slm12" localSheetId="1">#REF!</definedName>
    <definedName name="_______slm12" localSheetId="0">#REF!</definedName>
    <definedName name="_______slm12" localSheetId="2">#REF!</definedName>
    <definedName name="_______slm12">#REF!</definedName>
    <definedName name="_______slm13" localSheetId="1">#REF!</definedName>
    <definedName name="_______slm13" localSheetId="0">#REF!</definedName>
    <definedName name="_______slm13" localSheetId="2">#REF!</definedName>
    <definedName name="_______slm13">#REF!</definedName>
    <definedName name="_______slm14" localSheetId="1">#REF!</definedName>
    <definedName name="_______slm14" localSheetId="0">#REF!</definedName>
    <definedName name="_______slm14" localSheetId="2">#REF!</definedName>
    <definedName name="_______slm14">#REF!</definedName>
    <definedName name="_______slm15" localSheetId="1">#REF!</definedName>
    <definedName name="_______slm15" localSheetId="0">#REF!</definedName>
    <definedName name="_______slm15" localSheetId="2">#REF!</definedName>
    <definedName name="_______slm15">#REF!</definedName>
    <definedName name="_______slm6" localSheetId="1">#REF!</definedName>
    <definedName name="_______slm6" localSheetId="0">#REF!</definedName>
    <definedName name="_______slm6" localSheetId="2">#REF!</definedName>
    <definedName name="_______slm6">#REF!</definedName>
    <definedName name="_______slm7" localSheetId="1">#REF!</definedName>
    <definedName name="_______slm7" localSheetId="0">#REF!</definedName>
    <definedName name="_______slm7" localSheetId="2">#REF!</definedName>
    <definedName name="_______slm7">#REF!</definedName>
    <definedName name="_______slm8" localSheetId="1">#REF!</definedName>
    <definedName name="_______slm8" localSheetId="0">#REF!</definedName>
    <definedName name="_______slm8" localSheetId="2">#REF!</definedName>
    <definedName name="_______slm8">#REF!</definedName>
    <definedName name="_______slm9" localSheetId="1">#REF!</definedName>
    <definedName name="_______slm9" localSheetId="0">#REF!</definedName>
    <definedName name="_______slm9" localSheetId="2">#REF!</definedName>
    <definedName name="_______slm9">#REF!</definedName>
    <definedName name="_______wdv10" localSheetId="1">#REF!</definedName>
    <definedName name="_______wdv10" localSheetId="0">#REF!</definedName>
    <definedName name="_______wdv10" localSheetId="2">#REF!</definedName>
    <definedName name="_______wdv10">#REF!</definedName>
    <definedName name="_______wdv11" localSheetId="1">#REF!</definedName>
    <definedName name="_______wdv11" localSheetId="0">#REF!</definedName>
    <definedName name="_______wdv11" localSheetId="2">#REF!</definedName>
    <definedName name="_______wdv11">#REF!</definedName>
    <definedName name="_______wdv12" localSheetId="1">#REF!</definedName>
    <definedName name="_______wdv12" localSheetId="0">#REF!</definedName>
    <definedName name="_______wdv12" localSheetId="2">#REF!</definedName>
    <definedName name="_______wdv12">#REF!</definedName>
    <definedName name="_______wdv13" localSheetId="1">#REF!</definedName>
    <definedName name="_______wdv13" localSheetId="0">#REF!</definedName>
    <definedName name="_______wdv13" localSheetId="2">#REF!</definedName>
    <definedName name="_______wdv13">#REF!</definedName>
    <definedName name="_______wdv14" localSheetId="1">#REF!</definedName>
    <definedName name="_______wdv14" localSheetId="0">#REF!</definedName>
    <definedName name="_______wdv14" localSheetId="2">#REF!</definedName>
    <definedName name="_______wdv14">#REF!</definedName>
    <definedName name="_______wdv15" localSheetId="1">#REF!</definedName>
    <definedName name="_______wdv15" localSheetId="0">#REF!</definedName>
    <definedName name="_______wdv15" localSheetId="2">#REF!</definedName>
    <definedName name="_______wdv15">#REF!</definedName>
    <definedName name="_______wdv6" localSheetId="1">#REF!</definedName>
    <definedName name="_______wdv6" localSheetId="0">#REF!</definedName>
    <definedName name="_______wdv6" localSheetId="2">#REF!</definedName>
    <definedName name="_______wdv6">#REF!</definedName>
    <definedName name="_______wdv7" localSheetId="1">#REF!</definedName>
    <definedName name="_______wdv7" localSheetId="0">#REF!</definedName>
    <definedName name="_______wdv7" localSheetId="2">#REF!</definedName>
    <definedName name="_______wdv7">#REF!</definedName>
    <definedName name="_______wdv8" localSheetId="1">#REF!</definedName>
    <definedName name="_______wdv8" localSheetId="0">#REF!</definedName>
    <definedName name="_______wdv8" localSheetId="2">#REF!</definedName>
    <definedName name="_______wdv8">#REF!</definedName>
    <definedName name="_______wdv9" localSheetId="1">#REF!</definedName>
    <definedName name="_______wdv9" localSheetId="0">#REF!</definedName>
    <definedName name="_______wdv9" localSheetId="2">#REF!</definedName>
    <definedName name="_______wdv9">#REF!</definedName>
    <definedName name="_______WT1" localSheetId="1">#REF!</definedName>
    <definedName name="_______WT1">#REF!</definedName>
    <definedName name="_______WT2" localSheetId="1">#REF!</definedName>
    <definedName name="_______WT2">#REF!</definedName>
    <definedName name="_______WT3" localSheetId="1">#REF!</definedName>
    <definedName name="_______WT3">#REF!</definedName>
    <definedName name="_______WT4" localSheetId="1">#REF!</definedName>
    <definedName name="_______WT4">#REF!</definedName>
    <definedName name="_______WT5" localSheetId="1">#REF!</definedName>
    <definedName name="_______WT5">#REF!</definedName>
    <definedName name="_______WT6" localSheetId="1">#REF!</definedName>
    <definedName name="_______WT6">#REF!</definedName>
    <definedName name="_______WT7" localSheetId="1">#REF!</definedName>
    <definedName name="_______WT7">#REF!</definedName>
    <definedName name="_______WT8" localSheetId="1">#REF!</definedName>
    <definedName name="_______WT8">#REF!</definedName>
    <definedName name="______cap12" localSheetId="1">#REF!</definedName>
    <definedName name="______cap12" localSheetId="0">#REF!</definedName>
    <definedName name="______cap12" localSheetId="2">#REF!</definedName>
    <definedName name="______cap12">#REF!</definedName>
    <definedName name="______cap13" localSheetId="1">#REF!</definedName>
    <definedName name="______cap13" localSheetId="0">#REF!</definedName>
    <definedName name="______cap13" localSheetId="2">#REF!</definedName>
    <definedName name="______cap13">#REF!</definedName>
    <definedName name="______cap14" localSheetId="1">#REF!</definedName>
    <definedName name="______cap14" localSheetId="0">#REF!</definedName>
    <definedName name="______cap14" localSheetId="2">#REF!</definedName>
    <definedName name="______cap14">#REF!</definedName>
    <definedName name="______cap15" localSheetId="1">#REF!</definedName>
    <definedName name="______cap15" localSheetId="0">#REF!</definedName>
    <definedName name="______cap15" localSheetId="2">#REF!</definedName>
    <definedName name="______cap15">#REF!</definedName>
    <definedName name="______cap6" localSheetId="1">#REF!</definedName>
    <definedName name="______cap6" localSheetId="0">#REF!</definedName>
    <definedName name="______cap6" localSheetId="2">#REF!</definedName>
    <definedName name="______cap6">#REF!</definedName>
    <definedName name="______cap7" localSheetId="1">#REF!</definedName>
    <definedName name="______cap7" localSheetId="0">#REF!</definedName>
    <definedName name="______cap7" localSheetId="2">#REF!</definedName>
    <definedName name="______cap7">#REF!</definedName>
    <definedName name="______cap8" localSheetId="1">#REF!</definedName>
    <definedName name="______cap8" localSheetId="0">#REF!</definedName>
    <definedName name="______cap8" localSheetId="2">#REF!</definedName>
    <definedName name="______cap8">#REF!</definedName>
    <definedName name="______cap9" localSheetId="1">#REF!</definedName>
    <definedName name="______cap9" localSheetId="0">#REF!</definedName>
    <definedName name="______cap9" localSheetId="2">#REF!</definedName>
    <definedName name="______cap9">#REF!</definedName>
    <definedName name="______gfa12" localSheetId="1">#REF!</definedName>
    <definedName name="______gfa12" localSheetId="0">#REF!</definedName>
    <definedName name="______gfa12" localSheetId="2">#REF!</definedName>
    <definedName name="______gfa12">#REF!</definedName>
    <definedName name="______gfa13" localSheetId="1">#REF!</definedName>
    <definedName name="______gfa13" localSheetId="0">#REF!</definedName>
    <definedName name="______gfa13" localSheetId="2">#REF!</definedName>
    <definedName name="______gfa13">#REF!</definedName>
    <definedName name="______gfa14" localSheetId="1">#REF!</definedName>
    <definedName name="______gfa14" localSheetId="0">#REF!</definedName>
    <definedName name="______gfa14" localSheetId="2">#REF!</definedName>
    <definedName name="______gfa14">#REF!</definedName>
    <definedName name="______gfa15" localSheetId="1">#REF!</definedName>
    <definedName name="______gfa15" localSheetId="0">#REF!</definedName>
    <definedName name="______gfa15" localSheetId="2">#REF!</definedName>
    <definedName name="______gfa15">#REF!</definedName>
    <definedName name="______gfa6" localSheetId="1">#REF!</definedName>
    <definedName name="______gfa6" localSheetId="0">#REF!</definedName>
    <definedName name="______gfa6" localSheetId="2">#REF!</definedName>
    <definedName name="______gfa6">#REF!</definedName>
    <definedName name="______gfa7" localSheetId="1">#REF!</definedName>
    <definedName name="______gfa7" localSheetId="0">#REF!</definedName>
    <definedName name="______gfa7" localSheetId="2">#REF!</definedName>
    <definedName name="______gfa7">#REF!</definedName>
    <definedName name="______gfa8" localSheetId="1">#REF!</definedName>
    <definedName name="______gfa8" localSheetId="0">#REF!</definedName>
    <definedName name="______gfa8" localSheetId="2">#REF!</definedName>
    <definedName name="______gfa8">#REF!</definedName>
    <definedName name="______gfa9" localSheetId="1">#REF!</definedName>
    <definedName name="______gfa9" localSheetId="0">#REF!</definedName>
    <definedName name="______gfa9" localSheetId="2">#REF!</definedName>
    <definedName name="______gfa9">#REF!</definedName>
    <definedName name="______inv3" localSheetId="1">#REF!</definedName>
    <definedName name="______inv3" localSheetId="0">#REF!</definedName>
    <definedName name="______inv3" localSheetId="2">#REF!</definedName>
    <definedName name="______inv3">#REF!</definedName>
    <definedName name="______inv4" localSheetId="1">#REF!</definedName>
    <definedName name="______inv4" localSheetId="0">#REF!</definedName>
    <definedName name="______inv4" localSheetId="2">#REF!</definedName>
    <definedName name="______inv4">#REF!</definedName>
    <definedName name="______inv5" localSheetId="1">#REF!</definedName>
    <definedName name="______inv5" localSheetId="0">#REF!</definedName>
    <definedName name="______inv5" localSheetId="2">#REF!</definedName>
    <definedName name="______inv5">#REF!</definedName>
    <definedName name="______inv6" localSheetId="1">#REF!</definedName>
    <definedName name="______inv6" localSheetId="0">#REF!</definedName>
    <definedName name="______inv6" localSheetId="2">#REF!</definedName>
    <definedName name="______inv6">#REF!</definedName>
    <definedName name="______kda1">#N/A</definedName>
    <definedName name="______LT3" localSheetId="1">#REF!</definedName>
    <definedName name="______LT3">#REF!</definedName>
    <definedName name="______Met1" localSheetId="1">#REF!</definedName>
    <definedName name="______Met1">#REF!</definedName>
    <definedName name="______Met2" localSheetId="1">#REF!</definedName>
    <definedName name="______Met2">#REF!</definedName>
    <definedName name="______Met3" localSheetId="1">#REF!</definedName>
    <definedName name="______Met3">#REF!</definedName>
    <definedName name="______Met4" localSheetId="1">#REF!</definedName>
    <definedName name="______Met4">#REF!</definedName>
    <definedName name="______Met5" localSheetId="1">#REF!</definedName>
    <definedName name="______Met5">#REF!</definedName>
    <definedName name="______Met6" localSheetId="1">#REF!</definedName>
    <definedName name="______Met6">#REF!</definedName>
    <definedName name="______Met7" localSheetId="1">#REF!</definedName>
    <definedName name="______Met7">#REF!</definedName>
    <definedName name="______Met8" localSheetId="1">#REF!</definedName>
    <definedName name="______Met8">#REF!</definedName>
    <definedName name="______MT1" localSheetId="1">#REF!</definedName>
    <definedName name="______MT1">#REF!</definedName>
    <definedName name="______MT2" localSheetId="1">#REF!</definedName>
    <definedName name="______MT2">#REF!</definedName>
    <definedName name="______MT3" localSheetId="1">#REF!</definedName>
    <definedName name="______MT3">#REF!</definedName>
    <definedName name="______nfa14" localSheetId="1">#REF!</definedName>
    <definedName name="______nfa14" localSheetId="0">#REF!</definedName>
    <definedName name="______nfa14" localSheetId="2">#REF!</definedName>
    <definedName name="______nfa14">#REF!</definedName>
    <definedName name="______nfa15" localSheetId="1">#REF!</definedName>
    <definedName name="______nfa15" localSheetId="0">#REF!</definedName>
    <definedName name="______nfa15" localSheetId="2">#REF!</definedName>
    <definedName name="______nfa15">#REF!</definedName>
    <definedName name="______nfa6" localSheetId="1">#REF!</definedName>
    <definedName name="______nfa6" localSheetId="0">#REF!</definedName>
    <definedName name="______nfa6" localSheetId="2">#REF!</definedName>
    <definedName name="______nfa6">#REF!</definedName>
    <definedName name="______nfa7" localSheetId="1">#REF!</definedName>
    <definedName name="______nfa7" localSheetId="0">#REF!</definedName>
    <definedName name="______nfa7" localSheetId="2">#REF!</definedName>
    <definedName name="______nfa7">#REF!</definedName>
    <definedName name="______nfa8" localSheetId="1">#REF!</definedName>
    <definedName name="______nfa8" localSheetId="0">#REF!</definedName>
    <definedName name="______nfa8" localSheetId="2">#REF!</definedName>
    <definedName name="______nfa8">#REF!</definedName>
    <definedName name="______nfa9" localSheetId="1">#REF!</definedName>
    <definedName name="______nfa9" localSheetId="0">#REF!</definedName>
    <definedName name="______nfa9" localSheetId="2">#REF!</definedName>
    <definedName name="______nfa9">#REF!</definedName>
    <definedName name="______owc3" localSheetId="1">#REF!</definedName>
    <definedName name="______owc3" localSheetId="0">#REF!</definedName>
    <definedName name="______owc3" localSheetId="2">#REF!</definedName>
    <definedName name="______owc3">#REF!</definedName>
    <definedName name="______owc4" localSheetId="1">#REF!</definedName>
    <definedName name="______owc4" localSheetId="0">#REF!</definedName>
    <definedName name="______owc4" localSheetId="2">#REF!</definedName>
    <definedName name="______owc4">#REF!</definedName>
    <definedName name="______owc5" localSheetId="1">#REF!</definedName>
    <definedName name="______owc5" localSheetId="0">#REF!</definedName>
    <definedName name="______owc5" localSheetId="2">#REF!</definedName>
    <definedName name="______owc5">#REF!</definedName>
    <definedName name="______owc6" localSheetId="1">#REF!</definedName>
    <definedName name="______owc6" localSheetId="0">#REF!</definedName>
    <definedName name="______owc6" localSheetId="2">#REF!</definedName>
    <definedName name="______owc6">#REF!</definedName>
    <definedName name="______ps2" localSheetId="1">#REF!</definedName>
    <definedName name="______ps2" localSheetId="0">#REF!</definedName>
    <definedName name="______ps2" localSheetId="2">#REF!</definedName>
    <definedName name="______ps2">#REF!</definedName>
    <definedName name="______ps3" localSheetId="1">#REF!</definedName>
    <definedName name="______ps3" localSheetId="0">#REF!</definedName>
    <definedName name="______ps3" localSheetId="2">#REF!</definedName>
    <definedName name="______ps3">#REF!</definedName>
    <definedName name="______Q22">#N/A</definedName>
    <definedName name="______res1" localSheetId="1">#REF!</definedName>
    <definedName name="______res1" localSheetId="0">#REF!</definedName>
    <definedName name="______res1" localSheetId="2">#REF!</definedName>
    <definedName name="______res1">#REF!</definedName>
    <definedName name="______res2" localSheetId="1">#REF!</definedName>
    <definedName name="______res2" localSheetId="0">#REF!</definedName>
    <definedName name="______res2" localSheetId="2">#REF!</definedName>
    <definedName name="______res2">#REF!</definedName>
    <definedName name="______res3" localSheetId="1">#REF!</definedName>
    <definedName name="______res3" localSheetId="0">#REF!</definedName>
    <definedName name="______res3" localSheetId="2">#REF!</definedName>
    <definedName name="______res3">#REF!</definedName>
    <definedName name="______sa1">#N/A</definedName>
    <definedName name="______sa2">#N/A</definedName>
    <definedName name="______sa3">#N/A</definedName>
    <definedName name="______sa4">#N/A</definedName>
    <definedName name="______sa5">#N/A</definedName>
    <definedName name="______slm13" localSheetId="1">#REF!</definedName>
    <definedName name="______slm13" localSheetId="0">#REF!</definedName>
    <definedName name="______slm13" localSheetId="2">#REF!</definedName>
    <definedName name="______slm13">#REF!</definedName>
    <definedName name="______slm14" localSheetId="1">#REF!</definedName>
    <definedName name="______slm14" localSheetId="0">#REF!</definedName>
    <definedName name="______slm14" localSheetId="2">#REF!</definedName>
    <definedName name="______slm14">#REF!</definedName>
    <definedName name="______slm15" localSheetId="1">#REF!</definedName>
    <definedName name="______slm15" localSheetId="0">#REF!</definedName>
    <definedName name="______slm15" localSheetId="2">#REF!</definedName>
    <definedName name="______slm15">#REF!</definedName>
    <definedName name="______slm6" localSheetId="1">#REF!</definedName>
    <definedName name="______slm6" localSheetId="0">#REF!</definedName>
    <definedName name="______slm6" localSheetId="2">#REF!</definedName>
    <definedName name="______slm6">#REF!</definedName>
    <definedName name="______slm7" localSheetId="1">#REF!</definedName>
    <definedName name="______slm7" localSheetId="0">#REF!</definedName>
    <definedName name="______slm7" localSheetId="2">#REF!</definedName>
    <definedName name="______slm7">#REF!</definedName>
    <definedName name="______slm8" localSheetId="1">#REF!</definedName>
    <definedName name="______slm8" localSheetId="0">#REF!</definedName>
    <definedName name="______slm8" localSheetId="2">#REF!</definedName>
    <definedName name="______slm8">#REF!</definedName>
    <definedName name="______slm9" localSheetId="1">#REF!</definedName>
    <definedName name="______slm9" localSheetId="0">#REF!</definedName>
    <definedName name="______slm9" localSheetId="2">#REF!</definedName>
    <definedName name="______slm9">#REF!</definedName>
    <definedName name="______wdv10" localSheetId="1">#REF!</definedName>
    <definedName name="______wdv10" localSheetId="0">#REF!</definedName>
    <definedName name="______wdv10" localSheetId="2">#REF!</definedName>
    <definedName name="______wdv10">#REF!</definedName>
    <definedName name="______wdv11" localSheetId="1">#REF!</definedName>
    <definedName name="______wdv11" localSheetId="0">#REF!</definedName>
    <definedName name="______wdv11" localSheetId="2">#REF!</definedName>
    <definedName name="______wdv11">#REF!</definedName>
    <definedName name="______wdv12" localSheetId="1">#REF!</definedName>
    <definedName name="______wdv12" localSheetId="0">#REF!</definedName>
    <definedName name="______wdv12" localSheetId="2">#REF!</definedName>
    <definedName name="______wdv12">#REF!</definedName>
    <definedName name="______wdv13" localSheetId="1">#REF!</definedName>
    <definedName name="______wdv13" localSheetId="0">#REF!</definedName>
    <definedName name="______wdv13" localSheetId="2">#REF!</definedName>
    <definedName name="______wdv13">#REF!</definedName>
    <definedName name="______wdv14" localSheetId="1">#REF!</definedName>
    <definedName name="______wdv14" localSheetId="0">#REF!</definedName>
    <definedName name="______wdv14" localSheetId="2">#REF!</definedName>
    <definedName name="______wdv14">#REF!</definedName>
    <definedName name="______wdv15" localSheetId="1">#REF!</definedName>
    <definedName name="______wdv15" localSheetId="0">#REF!</definedName>
    <definedName name="______wdv15" localSheetId="2">#REF!</definedName>
    <definedName name="______wdv15">#REF!</definedName>
    <definedName name="______wdv6" localSheetId="1">#REF!</definedName>
    <definedName name="______wdv6" localSheetId="0">#REF!</definedName>
    <definedName name="______wdv6" localSheetId="2">#REF!</definedName>
    <definedName name="______wdv6">#REF!</definedName>
    <definedName name="______wdv7" localSheetId="1">#REF!</definedName>
    <definedName name="______wdv7" localSheetId="0">#REF!</definedName>
    <definedName name="______wdv7" localSheetId="2">#REF!</definedName>
    <definedName name="______wdv7">#REF!</definedName>
    <definedName name="______wdv8" localSheetId="1">#REF!</definedName>
    <definedName name="______wdv8" localSheetId="0">#REF!</definedName>
    <definedName name="______wdv8" localSheetId="2">#REF!</definedName>
    <definedName name="______wdv8">#REF!</definedName>
    <definedName name="______wdv9" localSheetId="1">#REF!</definedName>
    <definedName name="______wdv9" localSheetId="0">#REF!</definedName>
    <definedName name="______wdv9" localSheetId="2">#REF!</definedName>
    <definedName name="______wdv9">#REF!</definedName>
    <definedName name="______WT4" localSheetId="1">#REF!</definedName>
    <definedName name="______WT4">#REF!</definedName>
    <definedName name="______WT5" localSheetId="1">#REF!</definedName>
    <definedName name="______WT5">#REF!</definedName>
    <definedName name="______WT6" localSheetId="1">#REF!</definedName>
    <definedName name="______WT6">#REF!</definedName>
    <definedName name="______WT7" localSheetId="1">#REF!</definedName>
    <definedName name="______WT7">#REF!</definedName>
    <definedName name="______WT8" localSheetId="1">#REF!</definedName>
    <definedName name="______WT8">#REF!</definedName>
    <definedName name="_____dk1" localSheetId="1" hidden="1">{#N/A,#N/A,FALSE,"COVER.XLS";#N/A,#N/A,FALSE,"RACT1.XLS";#N/A,#N/A,FALSE,"RACT2.XLS";#N/A,#N/A,FALSE,"ECCMP";#N/A,#N/A,FALSE,"WELDER.XLS"}</definedName>
    <definedName name="_____dk1" hidden="1">{#N/A,#N/A,FALSE,"COVER.XLS";#N/A,#N/A,FALSE,"RACT1.XLS";#N/A,#N/A,FALSE,"RACT2.XLS";#N/A,#N/A,FALSE,"ECCMP";#N/A,#N/A,FALSE,"WELDER.XLS"}</definedName>
    <definedName name="_____gfa12" localSheetId="1">#REF!</definedName>
    <definedName name="_____gfa12" localSheetId="0">#REF!</definedName>
    <definedName name="_____gfa12" localSheetId="2">#REF!</definedName>
    <definedName name="_____gfa12">#REF!</definedName>
    <definedName name="_____gfa13" localSheetId="1">#REF!</definedName>
    <definedName name="_____gfa13" localSheetId="0">#REF!</definedName>
    <definedName name="_____gfa13" localSheetId="2">#REF!</definedName>
    <definedName name="_____gfa13">#REF!</definedName>
    <definedName name="_____gfa14" localSheetId="1">#REF!</definedName>
    <definedName name="_____gfa14" localSheetId="0">#REF!</definedName>
    <definedName name="_____gfa14" localSheetId="2">#REF!</definedName>
    <definedName name="_____gfa14">#REF!</definedName>
    <definedName name="_____gfa15" localSheetId="1">#REF!</definedName>
    <definedName name="_____gfa15" localSheetId="0">#REF!</definedName>
    <definedName name="_____gfa15" localSheetId="2">#REF!</definedName>
    <definedName name="_____gfa15">#REF!</definedName>
    <definedName name="_____gfa6" localSheetId="1">#REF!</definedName>
    <definedName name="_____gfa6" localSheetId="0">#REF!</definedName>
    <definedName name="_____gfa6" localSheetId="2">#REF!</definedName>
    <definedName name="_____gfa6">#REF!</definedName>
    <definedName name="_____gfa7" localSheetId="1">#REF!</definedName>
    <definedName name="_____gfa7" localSheetId="0">#REF!</definedName>
    <definedName name="_____gfa7" localSheetId="2">#REF!</definedName>
    <definedName name="_____gfa7">#REF!</definedName>
    <definedName name="_____gfa8" localSheetId="1">#REF!</definedName>
    <definedName name="_____gfa8" localSheetId="0">#REF!</definedName>
    <definedName name="_____gfa8" localSheetId="2">#REF!</definedName>
    <definedName name="_____gfa8">#REF!</definedName>
    <definedName name="_____gfa9" localSheetId="1">#REF!</definedName>
    <definedName name="_____gfa9" localSheetId="0">#REF!</definedName>
    <definedName name="_____gfa9" localSheetId="2">#REF!</definedName>
    <definedName name="_____gfa9">#REF!</definedName>
    <definedName name="_____inv3" localSheetId="1">#REF!</definedName>
    <definedName name="_____inv3" localSheetId="0">#REF!</definedName>
    <definedName name="_____inv3" localSheetId="2">#REF!</definedName>
    <definedName name="_____inv3">#REF!</definedName>
    <definedName name="_____inv4" localSheetId="1">#REF!</definedName>
    <definedName name="_____inv4" localSheetId="0">#REF!</definedName>
    <definedName name="_____inv4" localSheetId="2">#REF!</definedName>
    <definedName name="_____inv4">#REF!</definedName>
    <definedName name="_____inv5" localSheetId="1">#REF!</definedName>
    <definedName name="_____inv5" localSheetId="0">#REF!</definedName>
    <definedName name="_____inv5" localSheetId="2">#REF!</definedName>
    <definedName name="_____inv5">#REF!</definedName>
    <definedName name="_____inv6" localSheetId="1">#REF!</definedName>
    <definedName name="_____inv6" localSheetId="0">#REF!</definedName>
    <definedName name="_____inv6" localSheetId="2">#REF!</definedName>
    <definedName name="_____inv6">#REF!</definedName>
    <definedName name="_____k8" localSheetId="1" hidden="1">{#N/A,#N/A,FALSE,"COVER1.XLS ";#N/A,#N/A,FALSE,"RACT1.XLS";#N/A,#N/A,FALSE,"RACT2.XLS";#N/A,#N/A,FALSE,"ECCMP";#N/A,#N/A,FALSE,"WELDER.XLS"}</definedName>
    <definedName name="_____k8" hidden="1">{#N/A,#N/A,FALSE,"COVER1.XLS ";#N/A,#N/A,FALSE,"RACT1.XLS";#N/A,#N/A,FALSE,"RACT2.XLS";#N/A,#N/A,FALSE,"ECCMP";#N/A,#N/A,FALSE,"WELDER.XLS"}</definedName>
    <definedName name="_____kvs1" localSheetId="1" hidden="1">{#N/A,#N/A,FALSE,"COVER1.XLS ";#N/A,#N/A,FALSE,"RACT1.XLS";#N/A,#N/A,FALSE,"RACT2.XLS";#N/A,#N/A,FALSE,"ECCMP";#N/A,#N/A,FALSE,"WELDER.XLS"}</definedName>
    <definedName name="_____kvs1" hidden="1">{#N/A,#N/A,FALSE,"COVER1.XLS ";#N/A,#N/A,FALSE,"RACT1.XLS";#N/A,#N/A,FALSE,"RACT2.XLS";#N/A,#N/A,FALSE,"ECCMP";#N/A,#N/A,FALSE,"WELDER.XLS"}</definedName>
    <definedName name="_____kvs2" localSheetId="1" hidden="1">{#N/A,#N/A,FALSE,"COVER1.XLS ";#N/A,#N/A,FALSE,"RACT1.XLS";#N/A,#N/A,FALSE,"RACT2.XLS";#N/A,#N/A,FALSE,"ECCMP";#N/A,#N/A,FALSE,"WELDER.XLS"}</definedName>
    <definedName name="_____kvs2" hidden="1">{#N/A,#N/A,FALSE,"COVER1.XLS ";#N/A,#N/A,FALSE,"RACT1.XLS";#N/A,#N/A,FALSE,"RACT2.XLS";#N/A,#N/A,FALSE,"ECCMP";#N/A,#N/A,FALSE,"WELDER.XLS"}</definedName>
    <definedName name="_____kvs5" localSheetId="1" hidden="1">{#N/A,#N/A,FALSE,"COVER.XLS";#N/A,#N/A,FALSE,"RACT1.XLS";#N/A,#N/A,FALSE,"RACT2.XLS";#N/A,#N/A,FALSE,"ECCMP";#N/A,#N/A,FALSE,"WELDER.XLS"}</definedName>
    <definedName name="_____kvs5" hidden="1">{#N/A,#N/A,FALSE,"COVER.XLS";#N/A,#N/A,FALSE,"RACT1.XLS";#N/A,#N/A,FALSE,"RACT2.XLS";#N/A,#N/A,FALSE,"ECCMP";#N/A,#N/A,FALSE,"WELDER.XLS"}</definedName>
    <definedName name="_____kvs7" localSheetId="1" hidden="1">{#N/A,#N/A,FALSE,"COVER1.XLS ";#N/A,#N/A,FALSE,"RACT1.XLS";#N/A,#N/A,FALSE,"RACT2.XLS";#N/A,#N/A,FALSE,"ECCMP";#N/A,#N/A,FALSE,"WELDER.XLS"}</definedName>
    <definedName name="_____kvs7" hidden="1">{#N/A,#N/A,FALSE,"COVER1.XLS ";#N/A,#N/A,FALSE,"RACT1.XLS";#N/A,#N/A,FALSE,"RACT2.XLS";#N/A,#N/A,FALSE,"ECCMP";#N/A,#N/A,FALSE,"WELDER.XLS"}</definedName>
    <definedName name="_____kvs8" localSheetId="1" hidden="1">{#N/A,#N/A,FALSE,"COVER1.XLS ";#N/A,#N/A,FALSE,"RACT1.XLS";#N/A,#N/A,FALSE,"RACT2.XLS";#N/A,#N/A,FALSE,"ECCMP";#N/A,#N/A,FALSE,"WELDER.XLS"}</definedName>
    <definedName name="_____kvs8" hidden="1">{#N/A,#N/A,FALSE,"COVER1.XLS ";#N/A,#N/A,FALSE,"RACT1.XLS";#N/A,#N/A,FALSE,"RACT2.XLS";#N/A,#N/A,FALSE,"ECCMP";#N/A,#N/A,FALSE,"WELDER.XLS"}</definedName>
    <definedName name="_____KVS9" localSheetId="1" hidden="1">{#N/A,#N/A,FALSE,"COVER1.XLS ";#N/A,#N/A,FALSE,"RACT1.XLS";#N/A,#N/A,FALSE,"RACT2.XLS";#N/A,#N/A,FALSE,"ECCMP";#N/A,#N/A,FALSE,"WELDER.XLS"}</definedName>
    <definedName name="_____KVS9" hidden="1">{#N/A,#N/A,FALSE,"COVER1.XLS ";#N/A,#N/A,FALSE,"RACT1.XLS";#N/A,#N/A,FALSE,"RACT2.XLS";#N/A,#N/A,FALSE,"ECCMP";#N/A,#N/A,FALSE,"WELDER.XLS"}</definedName>
    <definedName name="___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T3" localSheetId="1">#REF!</definedName>
    <definedName name="_____LT3">#REF!</definedName>
    <definedName name="_____Met1" localSheetId="1">#REF!</definedName>
    <definedName name="_____Met1">#REF!</definedName>
    <definedName name="_____Met2" localSheetId="1">#REF!</definedName>
    <definedName name="_____Met2">#REF!</definedName>
    <definedName name="_____Met3" localSheetId="1">#REF!</definedName>
    <definedName name="_____Met3">#REF!</definedName>
    <definedName name="_____Met4" localSheetId="1">#REF!</definedName>
    <definedName name="_____Met4">#REF!</definedName>
    <definedName name="_____Met5" localSheetId="1">#REF!</definedName>
    <definedName name="_____Met5">#REF!</definedName>
    <definedName name="_____Met6" localSheetId="1">#REF!</definedName>
    <definedName name="_____Met6">#REF!</definedName>
    <definedName name="_____Met7" localSheetId="1">#REF!</definedName>
    <definedName name="_____Met7">#REF!</definedName>
    <definedName name="_____Met8" localSheetId="1">#REF!</definedName>
    <definedName name="_____Met8">#REF!</definedName>
    <definedName name="_____MT1" localSheetId="1">#REF!</definedName>
    <definedName name="_____MT1">#REF!</definedName>
    <definedName name="_____MT2" localSheetId="1">#REF!</definedName>
    <definedName name="_____MT2">#REF!</definedName>
    <definedName name="_____MT3" localSheetId="1">#REF!</definedName>
    <definedName name="_____MT3">#REF!</definedName>
    <definedName name="_____nfa14" localSheetId="1">#REF!</definedName>
    <definedName name="_____nfa14" localSheetId="0">#REF!</definedName>
    <definedName name="_____nfa14" localSheetId="2">#REF!</definedName>
    <definedName name="_____nfa14">#REF!</definedName>
    <definedName name="_____nfa15" localSheetId="1">#REF!</definedName>
    <definedName name="_____nfa15" localSheetId="0">#REF!</definedName>
    <definedName name="_____nfa15" localSheetId="2">#REF!</definedName>
    <definedName name="_____nfa15">#REF!</definedName>
    <definedName name="_____nfa6" localSheetId="1">#REF!</definedName>
    <definedName name="_____nfa6" localSheetId="0">#REF!</definedName>
    <definedName name="_____nfa6" localSheetId="2">#REF!</definedName>
    <definedName name="_____nfa6">#REF!</definedName>
    <definedName name="_____nfa7" localSheetId="1">#REF!</definedName>
    <definedName name="_____nfa7" localSheetId="0">#REF!</definedName>
    <definedName name="_____nfa7" localSheetId="2">#REF!</definedName>
    <definedName name="_____nfa7">#REF!</definedName>
    <definedName name="_____nfa8" localSheetId="1">#REF!</definedName>
    <definedName name="_____nfa8" localSheetId="0">#REF!</definedName>
    <definedName name="_____nfa8" localSheetId="2">#REF!</definedName>
    <definedName name="_____nfa8">#REF!</definedName>
    <definedName name="_____nfa9" localSheetId="1">#REF!</definedName>
    <definedName name="_____nfa9" localSheetId="0">#REF!</definedName>
    <definedName name="_____nfa9" localSheetId="2">#REF!</definedName>
    <definedName name="_____nfa9">#REF!</definedName>
    <definedName name="_____ns1" localSheetId="1" hidden="1">{#N/A,#N/A,FALSE,"COVER1.XLS ";#N/A,#N/A,FALSE,"RACT1.XLS";#N/A,#N/A,FALSE,"RACT2.XLS";#N/A,#N/A,FALSE,"ECCMP";#N/A,#N/A,FALSE,"WELDER.XLS"}</definedName>
    <definedName name="_____ns1" hidden="1">{#N/A,#N/A,FALSE,"COVER1.XLS ";#N/A,#N/A,FALSE,"RACT1.XLS";#N/A,#N/A,FALSE,"RACT2.XLS";#N/A,#N/A,FALSE,"ECCMP";#N/A,#N/A,FALSE,"WELDER.XLS"}</definedName>
    <definedName name="_____owc3" localSheetId="1">#REF!</definedName>
    <definedName name="_____owc3" localSheetId="0">#REF!</definedName>
    <definedName name="_____owc3" localSheetId="2">#REF!</definedName>
    <definedName name="_____owc3">#REF!</definedName>
    <definedName name="_____owc4" localSheetId="1">#REF!</definedName>
    <definedName name="_____owc4" localSheetId="0">#REF!</definedName>
    <definedName name="_____owc4" localSheetId="2">#REF!</definedName>
    <definedName name="_____owc4">#REF!</definedName>
    <definedName name="_____owc5" localSheetId="1">#REF!</definedName>
    <definedName name="_____owc5" localSheetId="0">#REF!</definedName>
    <definedName name="_____owc5" localSheetId="2">#REF!</definedName>
    <definedName name="_____owc5">#REF!</definedName>
    <definedName name="_____owc6" localSheetId="1">#REF!</definedName>
    <definedName name="_____owc6" localSheetId="0">#REF!</definedName>
    <definedName name="_____owc6" localSheetId="2">#REF!</definedName>
    <definedName name="_____owc6">#REF!</definedName>
    <definedName name="_____ps2" localSheetId="1">#REF!</definedName>
    <definedName name="_____ps2" localSheetId="0">#REF!</definedName>
    <definedName name="_____ps2" localSheetId="2">#REF!</definedName>
    <definedName name="_____ps2">#REF!</definedName>
    <definedName name="_____ps3" localSheetId="1">#REF!</definedName>
    <definedName name="_____ps3" localSheetId="0">#REF!</definedName>
    <definedName name="_____ps3" localSheetId="2">#REF!</definedName>
    <definedName name="_____ps3">#REF!</definedName>
    <definedName name="_____q2" localSheetId="1" hidden="1">{#N/A,#N/A,FALSE,"COVER1.XLS ";#N/A,#N/A,FALSE,"RACT1.XLS";#N/A,#N/A,FALSE,"RACT2.XLS";#N/A,#N/A,FALSE,"ECCMP";#N/A,#N/A,FALSE,"WELDER.XLS"}</definedName>
    <definedName name="_____q2" hidden="1">{#N/A,#N/A,FALSE,"COVER1.XLS ";#N/A,#N/A,FALSE,"RACT1.XLS";#N/A,#N/A,FALSE,"RACT2.XLS";#N/A,#N/A,FALSE,"ECCMP";#N/A,#N/A,FALSE,"WELDER.XLS"}</definedName>
    <definedName name="_____Q22">#N/A</definedName>
    <definedName name="_____res1" localSheetId="1">#REF!</definedName>
    <definedName name="_____res1" localSheetId="0">#REF!</definedName>
    <definedName name="_____res1" localSheetId="2">#REF!</definedName>
    <definedName name="_____res1">#REF!</definedName>
    <definedName name="_____res2" localSheetId="1">#REF!</definedName>
    <definedName name="_____res2" localSheetId="0">#REF!</definedName>
    <definedName name="_____res2" localSheetId="2">#REF!</definedName>
    <definedName name="_____res2">#REF!</definedName>
    <definedName name="_____res3" localSheetId="1">#REF!</definedName>
    <definedName name="_____res3" localSheetId="0">#REF!</definedName>
    <definedName name="_____res3" localSheetId="2">#REF!</definedName>
    <definedName name="_____res3">#REF!</definedName>
    <definedName name="_____sa1">#N/A</definedName>
    <definedName name="_____sa2">#N/A</definedName>
    <definedName name="_____sa3">#N/A</definedName>
    <definedName name="_____sa4">#N/A</definedName>
    <definedName name="_____sa5">#N/A</definedName>
    <definedName name="_____slm12" localSheetId="1">#REF!</definedName>
    <definedName name="_____slm12" localSheetId="0">#REF!</definedName>
    <definedName name="_____slm12" localSheetId="2">#REF!</definedName>
    <definedName name="_____slm12">#REF!</definedName>
    <definedName name="_____slm13" localSheetId="1">#REF!</definedName>
    <definedName name="_____slm13" localSheetId="0">#REF!</definedName>
    <definedName name="_____slm13" localSheetId="2">#REF!</definedName>
    <definedName name="_____slm13">#REF!</definedName>
    <definedName name="_____slm14" localSheetId="1">#REF!</definedName>
    <definedName name="_____slm14" localSheetId="0">#REF!</definedName>
    <definedName name="_____slm14" localSheetId="2">#REF!</definedName>
    <definedName name="_____slm14">#REF!</definedName>
    <definedName name="_____slm15" localSheetId="1">#REF!</definedName>
    <definedName name="_____slm15" localSheetId="0">#REF!</definedName>
    <definedName name="_____slm15" localSheetId="2">#REF!</definedName>
    <definedName name="_____slm15">#REF!</definedName>
    <definedName name="_____slm6" localSheetId="1">#REF!</definedName>
    <definedName name="_____slm6" localSheetId="0">#REF!</definedName>
    <definedName name="_____slm6" localSheetId="2">#REF!</definedName>
    <definedName name="_____slm6">#REF!</definedName>
    <definedName name="_____slm7" localSheetId="1">#REF!</definedName>
    <definedName name="_____slm7" localSheetId="0">#REF!</definedName>
    <definedName name="_____slm7" localSheetId="2">#REF!</definedName>
    <definedName name="_____slm7">#REF!</definedName>
    <definedName name="_____slm8" localSheetId="1">#REF!</definedName>
    <definedName name="_____slm8" localSheetId="0">#REF!</definedName>
    <definedName name="_____slm8" localSheetId="2">#REF!</definedName>
    <definedName name="_____slm8">#REF!</definedName>
    <definedName name="_____slm9" localSheetId="1">#REF!</definedName>
    <definedName name="_____slm9" localSheetId="0">#REF!</definedName>
    <definedName name="_____slm9" localSheetId="2">#REF!</definedName>
    <definedName name="_____slm9">#REF!</definedName>
    <definedName name="___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2" localSheetId="1" hidden="1">{#N/A,#N/A,FALSE,"17MAY";#N/A,#N/A,FALSE,"24MAY"}</definedName>
    <definedName name="_____w2" hidden="1">{#N/A,#N/A,FALSE,"17MAY";#N/A,#N/A,FALSE,"24MAY"}</definedName>
    <definedName name="_____wdv10" localSheetId="1">#REF!</definedName>
    <definedName name="_____wdv10" localSheetId="0">#REF!</definedName>
    <definedName name="_____wdv10" localSheetId="2">#REF!</definedName>
    <definedName name="_____wdv10">#REF!</definedName>
    <definedName name="_____wdv11" localSheetId="1">#REF!</definedName>
    <definedName name="_____wdv11" localSheetId="0">#REF!</definedName>
    <definedName name="_____wdv11" localSheetId="2">#REF!</definedName>
    <definedName name="_____wdv11">#REF!</definedName>
    <definedName name="_____wdv12" localSheetId="1">#REF!</definedName>
    <definedName name="_____wdv12" localSheetId="0">#REF!</definedName>
    <definedName name="_____wdv12" localSheetId="2">#REF!</definedName>
    <definedName name="_____wdv12">#REF!</definedName>
    <definedName name="_____wdv13" localSheetId="1">#REF!</definedName>
    <definedName name="_____wdv13" localSheetId="0">#REF!</definedName>
    <definedName name="_____wdv13" localSheetId="2">#REF!</definedName>
    <definedName name="_____wdv13">#REF!</definedName>
    <definedName name="_____wdv14" localSheetId="1">#REF!</definedName>
    <definedName name="_____wdv14" localSheetId="0">#REF!</definedName>
    <definedName name="_____wdv14" localSheetId="2">#REF!</definedName>
    <definedName name="_____wdv14">#REF!</definedName>
    <definedName name="_____wdv15" localSheetId="1">#REF!</definedName>
    <definedName name="_____wdv15" localSheetId="0">#REF!</definedName>
    <definedName name="_____wdv15" localSheetId="2">#REF!</definedName>
    <definedName name="_____wdv15">#REF!</definedName>
    <definedName name="_____wdv6" localSheetId="1">#REF!</definedName>
    <definedName name="_____wdv6" localSheetId="0">#REF!</definedName>
    <definedName name="_____wdv6" localSheetId="2">#REF!</definedName>
    <definedName name="_____wdv6">#REF!</definedName>
    <definedName name="_____wdv7" localSheetId="1">#REF!</definedName>
    <definedName name="_____wdv7" localSheetId="0">#REF!</definedName>
    <definedName name="_____wdv7" localSheetId="2">#REF!</definedName>
    <definedName name="_____wdv7">#REF!</definedName>
    <definedName name="_____wdv8" localSheetId="1">#REF!</definedName>
    <definedName name="_____wdv8" localSheetId="0">#REF!</definedName>
    <definedName name="_____wdv8" localSheetId="2">#REF!</definedName>
    <definedName name="_____wdv8">#REF!</definedName>
    <definedName name="_____wdv9" localSheetId="1">#REF!</definedName>
    <definedName name="_____wdv9" localSheetId="0">#REF!</definedName>
    <definedName name="_____wdv9" localSheetId="2">#REF!</definedName>
    <definedName name="_____wdv9">#REF!</definedName>
    <definedName name="__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T1" localSheetId="1">#REF!</definedName>
    <definedName name="_____WT1">#REF!</definedName>
    <definedName name="_____WT4" localSheetId="1">#REF!</definedName>
    <definedName name="_____WT4">#REF!</definedName>
    <definedName name="_____WT5" localSheetId="1">#REF!</definedName>
    <definedName name="_____WT5">#REF!</definedName>
    <definedName name="_____WT6" localSheetId="1">#REF!</definedName>
    <definedName name="_____WT6">#REF!</definedName>
    <definedName name="_____WT7" localSheetId="1">#REF!</definedName>
    <definedName name="_____WT7">#REF!</definedName>
    <definedName name="_____WT8" localSheetId="1">#REF!</definedName>
    <definedName name="_____WT8">#REF!</definedName>
    <definedName name="____AA2" localSheetId="1">#REF!</definedName>
    <definedName name="____AA2">#REF!</definedName>
    <definedName name="____cap10" localSheetId="1">#REF!</definedName>
    <definedName name="____cap10" localSheetId="0">#REF!</definedName>
    <definedName name="____cap10" localSheetId="2">#REF!</definedName>
    <definedName name="____cap10">#REF!</definedName>
    <definedName name="____cap11" localSheetId="1">#REF!</definedName>
    <definedName name="____cap11" localSheetId="0">#REF!</definedName>
    <definedName name="____cap11" localSheetId="2">#REF!</definedName>
    <definedName name="____cap11">#REF!</definedName>
    <definedName name="____cap12" localSheetId="1">#REF!</definedName>
    <definedName name="____cap12" localSheetId="0">#REF!</definedName>
    <definedName name="____cap12" localSheetId="2">#REF!</definedName>
    <definedName name="____cap12">#REF!</definedName>
    <definedName name="____cap13" localSheetId="1">#REF!</definedName>
    <definedName name="____cap13" localSheetId="0">#REF!</definedName>
    <definedName name="____cap13" localSheetId="2">#REF!</definedName>
    <definedName name="____cap13">#REF!</definedName>
    <definedName name="____cap14" localSheetId="1">#REF!</definedName>
    <definedName name="____cap14" localSheetId="0">#REF!</definedName>
    <definedName name="____cap14" localSheetId="2">#REF!</definedName>
    <definedName name="____cap14">#REF!</definedName>
    <definedName name="____cap15" localSheetId="1">#REF!</definedName>
    <definedName name="____cap15" localSheetId="0">#REF!</definedName>
    <definedName name="____cap15" localSheetId="2">#REF!</definedName>
    <definedName name="____cap15">#REF!</definedName>
    <definedName name="____cap6" localSheetId="1">#REF!</definedName>
    <definedName name="____cap6" localSheetId="0">#REF!</definedName>
    <definedName name="____cap6" localSheetId="2">#REF!</definedName>
    <definedName name="____cap6">#REF!</definedName>
    <definedName name="____cap7" localSheetId="1">#REF!</definedName>
    <definedName name="____cap7" localSheetId="0">#REF!</definedName>
    <definedName name="____cap7" localSheetId="2">#REF!</definedName>
    <definedName name="____cap7">#REF!</definedName>
    <definedName name="____cap8" localSheetId="1">#REF!</definedName>
    <definedName name="____cap8" localSheetId="0">#REF!</definedName>
    <definedName name="____cap8" localSheetId="2">#REF!</definedName>
    <definedName name="____cap8">#REF!</definedName>
    <definedName name="____cap9" localSheetId="1">#REF!</definedName>
    <definedName name="____cap9" localSheetId="0">#REF!</definedName>
    <definedName name="____cap9" localSheetId="2">#REF!</definedName>
    <definedName name="____cap9">#REF!</definedName>
    <definedName name="____DAT2" localSheetId="1">#REF!</definedName>
    <definedName name="____DAT2">#REF!</definedName>
    <definedName name="____DAT3" localSheetId="1">#REF!</definedName>
    <definedName name="____DAT3">#REF!</definedName>
    <definedName name="____DAT4" localSheetId="1">#REF!</definedName>
    <definedName name="____DAT4">#REF!</definedName>
    <definedName name="____gfa12" localSheetId="1">#REF!</definedName>
    <definedName name="____gfa12" localSheetId="0">#REF!</definedName>
    <definedName name="____gfa12" localSheetId="2">#REF!</definedName>
    <definedName name="____gfa12">#REF!</definedName>
    <definedName name="____gfa13" localSheetId="1">#REF!</definedName>
    <definedName name="____gfa13" localSheetId="0">#REF!</definedName>
    <definedName name="____gfa13" localSheetId="2">#REF!</definedName>
    <definedName name="____gfa13">#REF!</definedName>
    <definedName name="____gfa14" localSheetId="1">#REF!</definedName>
    <definedName name="____gfa14" localSheetId="0">#REF!</definedName>
    <definedName name="____gfa14" localSheetId="2">#REF!</definedName>
    <definedName name="____gfa14">#REF!</definedName>
    <definedName name="____gfa15" localSheetId="1">#REF!</definedName>
    <definedName name="____gfa15" localSheetId="0">#REF!</definedName>
    <definedName name="____gfa15" localSheetId="2">#REF!</definedName>
    <definedName name="____gfa15">#REF!</definedName>
    <definedName name="____gfa6" localSheetId="1">#REF!</definedName>
    <definedName name="____gfa6" localSheetId="0">#REF!</definedName>
    <definedName name="____gfa6" localSheetId="2">#REF!</definedName>
    <definedName name="____gfa6">#REF!</definedName>
    <definedName name="____gfa7" localSheetId="1">#REF!</definedName>
    <definedName name="____gfa7" localSheetId="0">#REF!</definedName>
    <definedName name="____gfa7" localSheetId="2">#REF!</definedName>
    <definedName name="____gfa7">#REF!</definedName>
    <definedName name="____gfa8" localSheetId="1">#REF!</definedName>
    <definedName name="____gfa8" localSheetId="0">#REF!</definedName>
    <definedName name="____gfa8" localSheetId="2">#REF!</definedName>
    <definedName name="____gfa8">#REF!</definedName>
    <definedName name="____gfa9" localSheetId="1">#REF!</definedName>
    <definedName name="____gfa9" localSheetId="0">#REF!</definedName>
    <definedName name="____gfa9" localSheetId="2">#REF!</definedName>
    <definedName name="____gfa9">#REF!</definedName>
    <definedName name="____inv3" localSheetId="1">#REF!</definedName>
    <definedName name="____inv3" localSheetId="0">#REF!</definedName>
    <definedName name="____inv3" localSheetId="2">#REF!</definedName>
    <definedName name="____inv3">#REF!</definedName>
    <definedName name="____inv4" localSheetId="1">#REF!</definedName>
    <definedName name="____inv4" localSheetId="0">#REF!</definedName>
    <definedName name="____inv4" localSheetId="2">#REF!</definedName>
    <definedName name="____inv4">#REF!</definedName>
    <definedName name="____inv5" localSheetId="1">#REF!</definedName>
    <definedName name="____inv5" localSheetId="0">#REF!</definedName>
    <definedName name="____inv5" localSheetId="2">#REF!</definedName>
    <definedName name="____inv5">#REF!</definedName>
    <definedName name="____inv6" localSheetId="1">#REF!</definedName>
    <definedName name="____inv6" localSheetId="0">#REF!</definedName>
    <definedName name="____inv6" localSheetId="2">#REF!</definedName>
    <definedName name="____inv6">#REF!</definedName>
    <definedName name="____kda1">#N/A</definedName>
    <definedName name="____LT3" localSheetId="1">#REF!</definedName>
    <definedName name="____LT3">#REF!</definedName>
    <definedName name="____Met1" localSheetId="1">#REF!</definedName>
    <definedName name="____Met1">#REF!</definedName>
    <definedName name="____Met2" localSheetId="1">#REF!</definedName>
    <definedName name="____Met2">#REF!</definedName>
    <definedName name="____Met3" localSheetId="1">#REF!</definedName>
    <definedName name="____Met3">#REF!</definedName>
    <definedName name="____Met4" localSheetId="1">#REF!</definedName>
    <definedName name="____Met4">#REF!</definedName>
    <definedName name="____Met5" localSheetId="1">#REF!</definedName>
    <definedName name="____Met5">#REF!</definedName>
    <definedName name="____Met6" localSheetId="1">#REF!</definedName>
    <definedName name="____Met6">#REF!</definedName>
    <definedName name="____Met7" localSheetId="1">#REF!</definedName>
    <definedName name="____Met7">#REF!</definedName>
    <definedName name="____Met8" localSheetId="1">#REF!</definedName>
    <definedName name="____Met8">#REF!</definedName>
    <definedName name="____MT1" localSheetId="1">#REF!</definedName>
    <definedName name="____MT1">#REF!</definedName>
    <definedName name="____MT2" localSheetId="1">#REF!</definedName>
    <definedName name="____MT2">#REF!</definedName>
    <definedName name="____MT3" localSheetId="1">#REF!</definedName>
    <definedName name="____MT3">#REF!</definedName>
    <definedName name="____nfa14" localSheetId="1">#REF!</definedName>
    <definedName name="____nfa14" localSheetId="0">#REF!</definedName>
    <definedName name="____nfa14" localSheetId="2">#REF!</definedName>
    <definedName name="____nfa14">#REF!</definedName>
    <definedName name="____nfa15" localSheetId="1">#REF!</definedName>
    <definedName name="____nfa15" localSheetId="0">#REF!</definedName>
    <definedName name="____nfa15" localSheetId="2">#REF!</definedName>
    <definedName name="____nfa15">#REF!</definedName>
    <definedName name="____nfa6" localSheetId="1">#REF!</definedName>
    <definedName name="____nfa6" localSheetId="0">#REF!</definedName>
    <definedName name="____nfa6" localSheetId="2">#REF!</definedName>
    <definedName name="____nfa6">#REF!</definedName>
    <definedName name="____nfa7" localSheetId="1">#REF!</definedName>
    <definedName name="____nfa7" localSheetId="0">#REF!</definedName>
    <definedName name="____nfa7" localSheetId="2">#REF!</definedName>
    <definedName name="____nfa7">#REF!</definedName>
    <definedName name="____nfa8" localSheetId="1">#REF!</definedName>
    <definedName name="____nfa8" localSheetId="0">#REF!</definedName>
    <definedName name="____nfa8" localSheetId="2">#REF!</definedName>
    <definedName name="____nfa8">#REF!</definedName>
    <definedName name="____nfa9" localSheetId="1">#REF!</definedName>
    <definedName name="____nfa9" localSheetId="0">#REF!</definedName>
    <definedName name="____nfa9" localSheetId="2">#REF!</definedName>
    <definedName name="____nfa9">#REF!</definedName>
    <definedName name="____owc3" localSheetId="1">#REF!</definedName>
    <definedName name="____owc3" localSheetId="0">#REF!</definedName>
    <definedName name="____owc3" localSheetId="2">#REF!</definedName>
    <definedName name="____owc3">#REF!</definedName>
    <definedName name="____owc4" localSheetId="1">#REF!</definedName>
    <definedName name="____owc4" localSheetId="0">#REF!</definedName>
    <definedName name="____owc4" localSheetId="2">#REF!</definedName>
    <definedName name="____owc4">#REF!</definedName>
    <definedName name="____owc5" localSheetId="1">#REF!</definedName>
    <definedName name="____owc5" localSheetId="0">#REF!</definedName>
    <definedName name="____owc5" localSheetId="2">#REF!</definedName>
    <definedName name="____owc5">#REF!</definedName>
    <definedName name="____owc6" localSheetId="1">#REF!</definedName>
    <definedName name="____owc6" localSheetId="0">#REF!</definedName>
    <definedName name="____owc6" localSheetId="2">#REF!</definedName>
    <definedName name="____owc6">#REF!</definedName>
    <definedName name="____ps2" localSheetId="1">#REF!</definedName>
    <definedName name="____ps2" localSheetId="0">#REF!</definedName>
    <definedName name="____ps2" localSheetId="2">#REF!</definedName>
    <definedName name="____ps2">#REF!</definedName>
    <definedName name="____ps3" localSheetId="1">#REF!</definedName>
    <definedName name="____ps3" localSheetId="0">#REF!</definedName>
    <definedName name="____ps3" localSheetId="2">#REF!</definedName>
    <definedName name="____ps3">#REF!</definedName>
    <definedName name="____res1" localSheetId="1">#REF!</definedName>
    <definedName name="____res1" localSheetId="0">#REF!</definedName>
    <definedName name="____res1" localSheetId="2">#REF!</definedName>
    <definedName name="____res1">#REF!</definedName>
    <definedName name="____res2" localSheetId="1">#REF!</definedName>
    <definedName name="____res2" localSheetId="0">#REF!</definedName>
    <definedName name="____res2" localSheetId="2">#REF!</definedName>
    <definedName name="____res2">#REF!</definedName>
    <definedName name="____res3" localSheetId="1">#REF!</definedName>
    <definedName name="____res3" localSheetId="0">#REF!</definedName>
    <definedName name="____res3" localSheetId="2">#REF!</definedName>
    <definedName name="____res3">#REF!</definedName>
    <definedName name="____sa1">#N/A</definedName>
    <definedName name="____sa2">#N/A</definedName>
    <definedName name="____sa3">#N/A</definedName>
    <definedName name="____sa4">#N/A</definedName>
    <definedName name="____sa5">#N/A</definedName>
    <definedName name="____slm12" localSheetId="1">#REF!</definedName>
    <definedName name="____slm12" localSheetId="0">#REF!</definedName>
    <definedName name="____slm12" localSheetId="2">#REF!</definedName>
    <definedName name="____slm12">#REF!</definedName>
    <definedName name="____slm13" localSheetId="1">#REF!</definedName>
    <definedName name="____slm13" localSheetId="0">#REF!</definedName>
    <definedName name="____slm13" localSheetId="2">#REF!</definedName>
    <definedName name="____slm13">#REF!</definedName>
    <definedName name="____slm14" localSheetId="1">#REF!</definedName>
    <definedName name="____slm14" localSheetId="0">#REF!</definedName>
    <definedName name="____slm14" localSheetId="2">#REF!</definedName>
    <definedName name="____slm14">#REF!</definedName>
    <definedName name="____slm15" localSheetId="1">#REF!</definedName>
    <definedName name="____slm15" localSheetId="0">#REF!</definedName>
    <definedName name="____slm15" localSheetId="2">#REF!</definedName>
    <definedName name="____slm15">#REF!</definedName>
    <definedName name="____slm6" localSheetId="1">#REF!</definedName>
    <definedName name="____slm6" localSheetId="0">#REF!</definedName>
    <definedName name="____slm6" localSheetId="2">#REF!</definedName>
    <definedName name="____slm6">#REF!</definedName>
    <definedName name="____slm7" localSheetId="1">#REF!</definedName>
    <definedName name="____slm7" localSheetId="0">#REF!</definedName>
    <definedName name="____slm7" localSheetId="2">#REF!</definedName>
    <definedName name="____slm7">#REF!</definedName>
    <definedName name="____slm8" localSheetId="1">#REF!</definedName>
    <definedName name="____slm8" localSheetId="0">#REF!</definedName>
    <definedName name="____slm8" localSheetId="2">#REF!</definedName>
    <definedName name="____slm8">#REF!</definedName>
    <definedName name="____slm9" localSheetId="1">#REF!</definedName>
    <definedName name="____slm9" localSheetId="0">#REF!</definedName>
    <definedName name="____slm9" localSheetId="2">#REF!</definedName>
    <definedName name="____slm9">#REF!</definedName>
    <definedName name="____tps1" localSheetId="1">#REF!</definedName>
    <definedName name="____tps1">#REF!</definedName>
    <definedName name="____wdv10" localSheetId="1">#REF!</definedName>
    <definedName name="____wdv10" localSheetId="0">#REF!</definedName>
    <definedName name="____wdv10" localSheetId="2">#REF!</definedName>
    <definedName name="____wdv10">#REF!</definedName>
    <definedName name="____wdv11" localSheetId="1">#REF!</definedName>
    <definedName name="____wdv11" localSheetId="0">#REF!</definedName>
    <definedName name="____wdv11" localSheetId="2">#REF!</definedName>
    <definedName name="____wdv11">#REF!</definedName>
    <definedName name="____wdv12" localSheetId="1">#REF!</definedName>
    <definedName name="____wdv12" localSheetId="0">#REF!</definedName>
    <definedName name="____wdv12" localSheetId="2">#REF!</definedName>
    <definedName name="____wdv12">#REF!</definedName>
    <definedName name="____wdv13" localSheetId="1">#REF!</definedName>
    <definedName name="____wdv13" localSheetId="0">#REF!</definedName>
    <definedName name="____wdv13" localSheetId="2">#REF!</definedName>
    <definedName name="____wdv13">#REF!</definedName>
    <definedName name="____wdv14" localSheetId="1">#REF!</definedName>
    <definedName name="____wdv14" localSheetId="0">#REF!</definedName>
    <definedName name="____wdv14" localSheetId="2">#REF!</definedName>
    <definedName name="____wdv14">#REF!</definedName>
    <definedName name="____wdv15" localSheetId="1">#REF!</definedName>
    <definedName name="____wdv15" localSheetId="0">#REF!</definedName>
    <definedName name="____wdv15" localSheetId="2">#REF!</definedName>
    <definedName name="____wdv15">#REF!</definedName>
    <definedName name="____wdv6" localSheetId="1">#REF!</definedName>
    <definedName name="____wdv6" localSheetId="0">#REF!</definedName>
    <definedName name="____wdv6" localSheetId="2">#REF!</definedName>
    <definedName name="____wdv6">#REF!</definedName>
    <definedName name="____wdv7" localSheetId="1">#REF!</definedName>
    <definedName name="____wdv7" localSheetId="0">#REF!</definedName>
    <definedName name="____wdv7" localSheetId="2">#REF!</definedName>
    <definedName name="____wdv7">#REF!</definedName>
    <definedName name="____wdv8" localSheetId="1">#REF!</definedName>
    <definedName name="____wdv8" localSheetId="0">#REF!</definedName>
    <definedName name="____wdv8" localSheetId="2">#REF!</definedName>
    <definedName name="____wdv8">#REF!</definedName>
    <definedName name="____wdv9" localSheetId="1">#REF!</definedName>
    <definedName name="____wdv9" localSheetId="0">#REF!</definedName>
    <definedName name="____wdv9" localSheetId="2">#REF!</definedName>
    <definedName name="____wdv9">#REF!</definedName>
    <definedName name="____WT4" localSheetId="1">#REF!</definedName>
    <definedName name="____WT4">#REF!</definedName>
    <definedName name="____WT5" localSheetId="1">#REF!</definedName>
    <definedName name="____WT5">#REF!</definedName>
    <definedName name="____WT6" localSheetId="1">#REF!</definedName>
    <definedName name="____WT6">#REF!</definedName>
    <definedName name="____WT7" localSheetId="1">#REF!</definedName>
    <definedName name="____WT7">#REF!</definedName>
    <definedName name="____WT8" localSheetId="1">#REF!</definedName>
    <definedName name="____WT8">#REF!</definedName>
    <definedName name="___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AA2" localSheetId="1">#REF!</definedName>
    <definedName name="___AA2">#REF!</definedName>
    <definedName name="___cap10" localSheetId="1">#REF!</definedName>
    <definedName name="___cap10" localSheetId="0">#REF!</definedName>
    <definedName name="___cap10" localSheetId="2">#REF!</definedName>
    <definedName name="___cap10">#REF!</definedName>
    <definedName name="___cap11" localSheetId="1">#REF!</definedName>
    <definedName name="___cap11" localSheetId="0">#REF!</definedName>
    <definedName name="___cap11" localSheetId="2">#REF!</definedName>
    <definedName name="___cap11">#REF!</definedName>
    <definedName name="___cap12" localSheetId="1">#REF!</definedName>
    <definedName name="___cap12" localSheetId="0">#REF!</definedName>
    <definedName name="___cap12" localSheetId="2">#REF!</definedName>
    <definedName name="___cap12">#REF!</definedName>
    <definedName name="___cap13" localSheetId="1">#REF!</definedName>
    <definedName name="___cap13" localSheetId="0">#REF!</definedName>
    <definedName name="___cap13" localSheetId="2">#REF!</definedName>
    <definedName name="___cap13">#REF!</definedName>
    <definedName name="___cap14" localSheetId="1">#REF!</definedName>
    <definedName name="___cap14" localSheetId="0">#REF!</definedName>
    <definedName name="___cap14" localSheetId="2">#REF!</definedName>
    <definedName name="___cap14">#REF!</definedName>
    <definedName name="___cap15" localSheetId="1">#REF!</definedName>
    <definedName name="___cap15" localSheetId="0">#REF!</definedName>
    <definedName name="___cap15" localSheetId="2">#REF!</definedName>
    <definedName name="___cap15">#REF!</definedName>
    <definedName name="___cap6" localSheetId="1">#REF!</definedName>
    <definedName name="___cap6" localSheetId="0">#REF!</definedName>
    <definedName name="___cap6" localSheetId="2">#REF!</definedName>
    <definedName name="___cap6">#REF!</definedName>
    <definedName name="___cap7" localSheetId="1">#REF!</definedName>
    <definedName name="___cap7" localSheetId="0">#REF!</definedName>
    <definedName name="___cap7" localSheetId="2">#REF!</definedName>
    <definedName name="___cap7">#REF!</definedName>
    <definedName name="___cap8" localSheetId="1">#REF!</definedName>
    <definedName name="___cap8" localSheetId="0">#REF!</definedName>
    <definedName name="___cap8" localSheetId="2">#REF!</definedName>
    <definedName name="___cap8">#REF!</definedName>
    <definedName name="___cap9" localSheetId="1">#REF!</definedName>
    <definedName name="___cap9" localSheetId="0">#REF!</definedName>
    <definedName name="___cap9" localSheetId="2">#REF!</definedName>
    <definedName name="___cap9">#REF!</definedName>
    <definedName name="___DAT1" localSheetId="1">#REF!</definedName>
    <definedName name="___DAT1">#REF!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k1" localSheetId="1" hidden="1">{#N/A,#N/A,FALSE,"COVER.XLS";#N/A,#N/A,FALSE,"RACT1.XLS";#N/A,#N/A,FALSE,"RACT2.XLS";#N/A,#N/A,FALSE,"ECCMP";#N/A,#N/A,FALSE,"WELDER.XLS"}</definedName>
    <definedName name="___dk1" hidden="1">{#N/A,#N/A,FALSE,"COVER.XLS";#N/A,#N/A,FALSE,"RACT1.XLS";#N/A,#N/A,FALSE,"RACT2.XLS";#N/A,#N/A,FALSE,"ECCMP";#N/A,#N/A,FALSE,"WELDER.XLS"}</definedName>
    <definedName name="___gfa12" localSheetId="1">#REF!</definedName>
    <definedName name="___gfa12" localSheetId="0">#REF!</definedName>
    <definedName name="___gfa12" localSheetId="2">#REF!</definedName>
    <definedName name="___gfa12">#REF!</definedName>
    <definedName name="___gfa13" localSheetId="1">#REF!</definedName>
    <definedName name="___gfa13" localSheetId="0">#REF!</definedName>
    <definedName name="___gfa13" localSheetId="2">#REF!</definedName>
    <definedName name="___gfa13">#REF!</definedName>
    <definedName name="___gfa14" localSheetId="1">#REF!</definedName>
    <definedName name="___gfa14" localSheetId="0">#REF!</definedName>
    <definedName name="___gfa14" localSheetId="2">#REF!</definedName>
    <definedName name="___gfa14">#REF!</definedName>
    <definedName name="___gfa15" localSheetId="1">#REF!</definedName>
    <definedName name="___gfa15" localSheetId="0">#REF!</definedName>
    <definedName name="___gfa15" localSheetId="2">#REF!</definedName>
    <definedName name="___gfa15">#REF!</definedName>
    <definedName name="___gfa6" localSheetId="1">#REF!</definedName>
    <definedName name="___gfa6" localSheetId="0">#REF!</definedName>
    <definedName name="___gfa6" localSheetId="2">#REF!</definedName>
    <definedName name="___gfa6">#REF!</definedName>
    <definedName name="___gfa7" localSheetId="1">#REF!</definedName>
    <definedName name="___gfa7" localSheetId="0">#REF!</definedName>
    <definedName name="___gfa7" localSheetId="2">#REF!</definedName>
    <definedName name="___gfa7">#REF!</definedName>
    <definedName name="___gfa8" localSheetId="1">#REF!</definedName>
    <definedName name="___gfa8" localSheetId="0">#REF!</definedName>
    <definedName name="___gfa8" localSheetId="2">#REF!</definedName>
    <definedName name="___gfa8">#REF!</definedName>
    <definedName name="___gfa9" localSheetId="1">#REF!</definedName>
    <definedName name="___gfa9" localSheetId="0">#REF!</definedName>
    <definedName name="___gfa9" localSheetId="2">#REF!</definedName>
    <definedName name="___gfa9">#REF!</definedName>
    <definedName name="___inv3" localSheetId="1">#REF!</definedName>
    <definedName name="___inv3" localSheetId="0">#REF!</definedName>
    <definedName name="___inv3" localSheetId="2">#REF!</definedName>
    <definedName name="___inv3">#REF!</definedName>
    <definedName name="___inv4" localSheetId="1">#REF!</definedName>
    <definedName name="___inv4" localSheetId="0">#REF!</definedName>
    <definedName name="___inv4" localSheetId="2">#REF!</definedName>
    <definedName name="___inv4">#REF!</definedName>
    <definedName name="___inv5" localSheetId="1">#REF!</definedName>
    <definedName name="___inv5" localSheetId="0">#REF!</definedName>
    <definedName name="___inv5" localSheetId="2">#REF!</definedName>
    <definedName name="___inv5">#REF!</definedName>
    <definedName name="___inv6" localSheetId="1">#REF!</definedName>
    <definedName name="___inv6" localSheetId="0">#REF!</definedName>
    <definedName name="___inv6" localSheetId="2">#REF!</definedName>
    <definedName name="___inv6">#REF!</definedName>
    <definedName name="___k8" localSheetId="1" hidden="1">{#N/A,#N/A,FALSE,"COVER1.XLS ";#N/A,#N/A,FALSE,"RACT1.XLS";#N/A,#N/A,FALSE,"RACT2.XLS";#N/A,#N/A,FALSE,"ECCMP";#N/A,#N/A,FALSE,"WELDER.XLS"}</definedName>
    <definedName name="___k8" hidden="1">{#N/A,#N/A,FALSE,"COVER1.XLS ";#N/A,#N/A,FALSE,"RACT1.XLS";#N/A,#N/A,FALSE,"RACT2.XLS";#N/A,#N/A,FALSE,"ECCMP";#N/A,#N/A,FALSE,"WELDER.XLS"}</definedName>
    <definedName name="___kda1">#N/A</definedName>
    <definedName name="___kvs1" localSheetId="1" hidden="1">{#N/A,#N/A,FALSE,"COVER1.XLS ";#N/A,#N/A,FALSE,"RACT1.XLS";#N/A,#N/A,FALSE,"RACT2.XLS";#N/A,#N/A,FALSE,"ECCMP";#N/A,#N/A,FALSE,"WELDER.XLS"}</definedName>
    <definedName name="___kvs1" hidden="1">{#N/A,#N/A,FALSE,"COVER1.XLS ";#N/A,#N/A,FALSE,"RACT1.XLS";#N/A,#N/A,FALSE,"RACT2.XLS";#N/A,#N/A,FALSE,"ECCMP";#N/A,#N/A,FALSE,"WELDER.XLS"}</definedName>
    <definedName name="___kvs2" localSheetId="1" hidden="1">{#N/A,#N/A,FALSE,"COVER1.XLS ";#N/A,#N/A,FALSE,"RACT1.XLS";#N/A,#N/A,FALSE,"RACT2.XLS";#N/A,#N/A,FALSE,"ECCMP";#N/A,#N/A,FALSE,"WELDER.XLS"}</definedName>
    <definedName name="___kvs2" hidden="1">{#N/A,#N/A,FALSE,"COVER1.XLS ";#N/A,#N/A,FALSE,"RACT1.XLS";#N/A,#N/A,FALSE,"RACT2.XLS";#N/A,#N/A,FALSE,"ECCMP";#N/A,#N/A,FALSE,"WELDER.XLS"}</definedName>
    <definedName name="___kvs5" localSheetId="1" hidden="1">{#N/A,#N/A,FALSE,"COVER.XLS";#N/A,#N/A,FALSE,"RACT1.XLS";#N/A,#N/A,FALSE,"RACT2.XLS";#N/A,#N/A,FALSE,"ECCMP";#N/A,#N/A,FALSE,"WELDER.XLS"}</definedName>
    <definedName name="___kvs5" hidden="1">{#N/A,#N/A,FALSE,"COVER.XLS";#N/A,#N/A,FALSE,"RACT1.XLS";#N/A,#N/A,FALSE,"RACT2.XLS";#N/A,#N/A,FALSE,"ECCMP";#N/A,#N/A,FALSE,"WELDER.XLS"}</definedName>
    <definedName name="___kvs7" localSheetId="1" hidden="1">{#N/A,#N/A,FALSE,"COVER1.XLS ";#N/A,#N/A,FALSE,"RACT1.XLS";#N/A,#N/A,FALSE,"RACT2.XLS";#N/A,#N/A,FALSE,"ECCMP";#N/A,#N/A,FALSE,"WELDER.XLS"}</definedName>
    <definedName name="___kvs7" hidden="1">{#N/A,#N/A,FALSE,"COVER1.XLS ";#N/A,#N/A,FALSE,"RACT1.XLS";#N/A,#N/A,FALSE,"RACT2.XLS";#N/A,#N/A,FALSE,"ECCMP";#N/A,#N/A,FALSE,"WELDER.XLS"}</definedName>
    <definedName name="___kvs8" localSheetId="1" hidden="1">{#N/A,#N/A,FALSE,"COVER1.XLS ";#N/A,#N/A,FALSE,"RACT1.XLS";#N/A,#N/A,FALSE,"RACT2.XLS";#N/A,#N/A,FALSE,"ECCMP";#N/A,#N/A,FALSE,"WELDER.XLS"}</definedName>
    <definedName name="___kvs8" hidden="1">{#N/A,#N/A,FALSE,"COVER1.XLS ";#N/A,#N/A,FALSE,"RACT1.XLS";#N/A,#N/A,FALSE,"RACT2.XLS";#N/A,#N/A,FALSE,"ECCMP";#N/A,#N/A,FALSE,"WELDER.XLS"}</definedName>
    <definedName name="___KVS9" localSheetId="1" hidden="1">{#N/A,#N/A,FALSE,"COVER1.XLS ";#N/A,#N/A,FALSE,"RACT1.XLS";#N/A,#N/A,FALSE,"RACT2.XLS";#N/A,#N/A,FALSE,"ECCMP";#N/A,#N/A,FALSE,"WELDER.XLS"}</definedName>
    <definedName name="___KVS9" hidden="1">{#N/A,#N/A,FALSE,"COVER1.XLS ";#N/A,#N/A,FALSE,"RACT1.XLS";#N/A,#N/A,FALSE,"RACT2.XLS";#N/A,#N/A,FALSE,"ECCMP";#N/A,#N/A,FALSE,"WELDER.XLS"}</definedName>
    <definedName name="_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nfa14" localSheetId="1">#REF!</definedName>
    <definedName name="___nfa14" localSheetId="0">#REF!</definedName>
    <definedName name="___nfa14" localSheetId="2">#REF!</definedName>
    <definedName name="___nfa14">#REF!</definedName>
    <definedName name="___nfa15" localSheetId="1">#REF!</definedName>
    <definedName name="___nfa15" localSheetId="0">#REF!</definedName>
    <definedName name="___nfa15" localSheetId="2">#REF!</definedName>
    <definedName name="___nfa15">#REF!</definedName>
    <definedName name="___nfa6" localSheetId="1">#REF!</definedName>
    <definedName name="___nfa6" localSheetId="0">#REF!</definedName>
    <definedName name="___nfa6" localSheetId="2">#REF!</definedName>
    <definedName name="___nfa6">#REF!</definedName>
    <definedName name="___nfa7" localSheetId="1">#REF!</definedName>
    <definedName name="___nfa7" localSheetId="0">#REF!</definedName>
    <definedName name="___nfa7" localSheetId="2">#REF!</definedName>
    <definedName name="___nfa7">#REF!</definedName>
    <definedName name="___nfa8" localSheetId="1">#REF!</definedName>
    <definedName name="___nfa8" localSheetId="0">#REF!</definedName>
    <definedName name="___nfa8" localSheetId="2">#REF!</definedName>
    <definedName name="___nfa8">#REF!</definedName>
    <definedName name="___nfa9" localSheetId="1">#REF!</definedName>
    <definedName name="___nfa9" localSheetId="0">#REF!</definedName>
    <definedName name="___nfa9" localSheetId="2">#REF!</definedName>
    <definedName name="___nfa9">#REF!</definedName>
    <definedName name="___ns1" localSheetId="1" hidden="1">{#N/A,#N/A,FALSE,"COVER1.XLS ";#N/A,#N/A,FALSE,"RACT1.XLS";#N/A,#N/A,FALSE,"RACT2.XLS";#N/A,#N/A,FALSE,"ECCMP";#N/A,#N/A,FALSE,"WELDER.XLS"}</definedName>
    <definedName name="___ns1" hidden="1">{#N/A,#N/A,FALSE,"COVER1.XLS ";#N/A,#N/A,FALSE,"RACT1.XLS";#N/A,#N/A,FALSE,"RACT2.XLS";#N/A,#N/A,FALSE,"ECCMP";#N/A,#N/A,FALSE,"WELDER.XLS"}</definedName>
    <definedName name="___owc3" localSheetId="1">#REF!</definedName>
    <definedName name="___owc3" localSheetId="0">#REF!</definedName>
    <definedName name="___owc3" localSheetId="2">#REF!</definedName>
    <definedName name="___owc3">#REF!</definedName>
    <definedName name="___owc4" localSheetId="1">#REF!</definedName>
    <definedName name="___owc4" localSheetId="0">#REF!</definedName>
    <definedName name="___owc4" localSheetId="2">#REF!</definedName>
    <definedName name="___owc4">#REF!</definedName>
    <definedName name="___owc5" localSheetId="1">#REF!</definedName>
    <definedName name="___owc5" localSheetId="0">#REF!</definedName>
    <definedName name="___owc5" localSheetId="2">#REF!</definedName>
    <definedName name="___owc5">#REF!</definedName>
    <definedName name="___owc6" localSheetId="1">#REF!</definedName>
    <definedName name="___owc6" localSheetId="0">#REF!</definedName>
    <definedName name="___owc6" localSheetId="2">#REF!</definedName>
    <definedName name="___owc6">#REF!</definedName>
    <definedName name="___ps2" localSheetId="1">#REF!</definedName>
    <definedName name="___ps2" localSheetId="0">#REF!</definedName>
    <definedName name="___ps2" localSheetId="2">#REF!</definedName>
    <definedName name="___ps2">#REF!</definedName>
    <definedName name="___ps3" localSheetId="1">#REF!</definedName>
    <definedName name="___ps3" localSheetId="0">#REF!</definedName>
    <definedName name="___ps3" localSheetId="2">#REF!</definedName>
    <definedName name="___ps3">#REF!</definedName>
    <definedName name="___q2" localSheetId="1" hidden="1">{#N/A,#N/A,FALSE,"COVER1.XLS ";#N/A,#N/A,FALSE,"RACT1.XLS";#N/A,#N/A,FALSE,"RACT2.XLS";#N/A,#N/A,FALSE,"ECCMP";#N/A,#N/A,FALSE,"WELDER.XLS"}</definedName>
    <definedName name="___q2" hidden="1">{#N/A,#N/A,FALSE,"COVER1.XLS ";#N/A,#N/A,FALSE,"RACT1.XLS";#N/A,#N/A,FALSE,"RACT2.XLS";#N/A,#N/A,FALSE,"ECCMP";#N/A,#N/A,FALSE,"WELDER.XLS"}</definedName>
    <definedName name="___res1" localSheetId="1">#REF!</definedName>
    <definedName name="___res1" localSheetId="0">#REF!</definedName>
    <definedName name="___res1" localSheetId="2">#REF!</definedName>
    <definedName name="___res1">#REF!</definedName>
    <definedName name="___res2" localSheetId="1">#REF!</definedName>
    <definedName name="___res2" localSheetId="0">#REF!</definedName>
    <definedName name="___res2" localSheetId="2">#REF!</definedName>
    <definedName name="___res2">#REF!</definedName>
    <definedName name="___res3" localSheetId="1">#REF!</definedName>
    <definedName name="___res3" localSheetId="0">#REF!</definedName>
    <definedName name="___res3" localSheetId="2">#REF!</definedName>
    <definedName name="___res3">#REF!</definedName>
    <definedName name="___sa1">#N/A</definedName>
    <definedName name="___sa2">#N/A</definedName>
    <definedName name="___sa3">#N/A</definedName>
    <definedName name="___sa4">#N/A</definedName>
    <definedName name="___sa5">#N/A</definedName>
    <definedName name="___slm12" localSheetId="1">#REF!</definedName>
    <definedName name="___slm12" localSheetId="0">#REF!</definedName>
    <definedName name="___slm12" localSheetId="2">#REF!</definedName>
    <definedName name="___slm12">#REF!</definedName>
    <definedName name="___slm13" localSheetId="1">#REF!</definedName>
    <definedName name="___slm13" localSheetId="0">#REF!</definedName>
    <definedName name="___slm13" localSheetId="2">#REF!</definedName>
    <definedName name="___slm13">#REF!</definedName>
    <definedName name="___slm14" localSheetId="1">#REF!</definedName>
    <definedName name="___slm14" localSheetId="0">#REF!</definedName>
    <definedName name="___slm14" localSheetId="2">#REF!</definedName>
    <definedName name="___slm14">#REF!</definedName>
    <definedName name="___slm15" localSheetId="1">#REF!</definedName>
    <definedName name="___slm15" localSheetId="0">#REF!</definedName>
    <definedName name="___slm15" localSheetId="2">#REF!</definedName>
    <definedName name="___slm15">#REF!</definedName>
    <definedName name="___slm6" localSheetId="1">#REF!</definedName>
    <definedName name="___slm6" localSheetId="0">#REF!</definedName>
    <definedName name="___slm6" localSheetId="2">#REF!</definedName>
    <definedName name="___slm6">#REF!</definedName>
    <definedName name="___slm7" localSheetId="1">#REF!</definedName>
    <definedName name="___slm7" localSheetId="0">#REF!</definedName>
    <definedName name="___slm7" localSheetId="2">#REF!</definedName>
    <definedName name="___slm7">#REF!</definedName>
    <definedName name="___slm8" localSheetId="1">#REF!</definedName>
    <definedName name="___slm8" localSheetId="0">#REF!</definedName>
    <definedName name="___slm8" localSheetId="2">#REF!</definedName>
    <definedName name="___slm8">#REF!</definedName>
    <definedName name="___slm9" localSheetId="1">#REF!</definedName>
    <definedName name="___slm9" localSheetId="0">#REF!</definedName>
    <definedName name="___slm9" localSheetId="2">#REF!</definedName>
    <definedName name="___slm9">#REF!</definedName>
    <definedName name="_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ps1" localSheetId="1">#REF!</definedName>
    <definedName name="___tps1">#REF!</definedName>
    <definedName name="_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2" localSheetId="1" hidden="1">{#N/A,#N/A,FALSE,"17MAY";#N/A,#N/A,FALSE,"24MAY"}</definedName>
    <definedName name="___w2" hidden="1">{#N/A,#N/A,FALSE,"17MAY";#N/A,#N/A,FALSE,"24MAY"}</definedName>
    <definedName name="___wdv10" localSheetId="1">#REF!</definedName>
    <definedName name="___wdv10" localSheetId="0">#REF!</definedName>
    <definedName name="___wdv10" localSheetId="2">#REF!</definedName>
    <definedName name="___wdv10">#REF!</definedName>
    <definedName name="___wdv11" localSheetId="1">#REF!</definedName>
    <definedName name="___wdv11" localSheetId="0">#REF!</definedName>
    <definedName name="___wdv11" localSheetId="2">#REF!</definedName>
    <definedName name="___wdv11">#REF!</definedName>
    <definedName name="___wdv12" localSheetId="1">#REF!</definedName>
    <definedName name="___wdv12" localSheetId="0">#REF!</definedName>
    <definedName name="___wdv12" localSheetId="2">#REF!</definedName>
    <definedName name="___wdv12">#REF!</definedName>
    <definedName name="___wdv13" localSheetId="1">#REF!</definedName>
    <definedName name="___wdv13" localSheetId="0">#REF!</definedName>
    <definedName name="___wdv13" localSheetId="2">#REF!</definedName>
    <definedName name="___wdv13">#REF!</definedName>
    <definedName name="___wdv14" localSheetId="1">#REF!</definedName>
    <definedName name="___wdv14" localSheetId="0">#REF!</definedName>
    <definedName name="___wdv14" localSheetId="2">#REF!</definedName>
    <definedName name="___wdv14">#REF!</definedName>
    <definedName name="___wdv15" localSheetId="1">#REF!</definedName>
    <definedName name="___wdv15" localSheetId="0">#REF!</definedName>
    <definedName name="___wdv15" localSheetId="2">#REF!</definedName>
    <definedName name="___wdv15">#REF!</definedName>
    <definedName name="___wdv6" localSheetId="1">#REF!</definedName>
    <definedName name="___wdv6" localSheetId="0">#REF!</definedName>
    <definedName name="___wdv6" localSheetId="2">#REF!</definedName>
    <definedName name="___wdv6">#REF!</definedName>
    <definedName name="___wdv7" localSheetId="1">#REF!</definedName>
    <definedName name="___wdv7" localSheetId="0">#REF!</definedName>
    <definedName name="___wdv7" localSheetId="2">#REF!</definedName>
    <definedName name="___wdv7">#REF!</definedName>
    <definedName name="___wdv8" localSheetId="1">#REF!</definedName>
    <definedName name="___wdv8" localSheetId="0">#REF!</definedName>
    <definedName name="___wdv8" localSheetId="2">#REF!</definedName>
    <definedName name="___wdv8">#REF!</definedName>
    <definedName name="___wdv9" localSheetId="1">#REF!</definedName>
    <definedName name="___wdv9" localSheetId="0">#REF!</definedName>
    <definedName name="___wdv9" localSheetId="2">#REF!</definedName>
    <definedName name="___wdv9">#REF!</definedName>
    <definedName name="_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123Graph_A" localSheetId="1" hidden="1">#REF!</definedName>
    <definedName name="__123Graph_A" localSheetId="0" hidden="1">#REF!</definedName>
    <definedName name="__123Graph_A" hidden="1">#REF!</definedName>
    <definedName name="__123Graph_ASTATPROG" localSheetId="1" hidden="1">#REF!</definedName>
    <definedName name="__123Graph_ASTATPROG" localSheetId="0" hidden="1">#REF!</definedName>
    <definedName name="__123Graph_ASTATPROG" hidden="1">#REF!</definedName>
    <definedName name="__123Graph_B" localSheetId="1" hidden="1">#REF!</definedName>
    <definedName name="__123Graph_B" localSheetId="0" hidden="1">#REF!</definedName>
    <definedName name="__123Graph_B" hidden="1">#REF!</definedName>
    <definedName name="__123Graph_D" localSheetId="1" hidden="1">#REF!</definedName>
    <definedName name="__123Graph_D" localSheetId="0" hidden="1">#REF!</definedName>
    <definedName name="__123Graph_D" localSheetId="2" hidden="1">#REF!</definedName>
    <definedName name="__123Graph_D" hidden="1">#REF!</definedName>
    <definedName name="__123Graph_X" localSheetId="1" hidden="1">#REF!</definedName>
    <definedName name="__123Graph_X" localSheetId="0" hidden="1">#REF!</definedName>
    <definedName name="__123Graph_X" hidden="1">#REF!</definedName>
    <definedName name="__123Graph_XSTATPROG" localSheetId="1" hidden="1">#REF!</definedName>
    <definedName name="__123Graph_XSTATPROG" localSheetId="0" hidden="1">#REF!</definedName>
    <definedName name="__123Graph_XSTATPROG" hidden="1">#REF!</definedName>
    <definedName name="__a5" localSheetId="1">#REF!</definedName>
    <definedName name="__a5">#REF!</definedName>
    <definedName name="__AA2" localSheetId="1">#REF!</definedName>
    <definedName name="__AA2">#REF!</definedName>
    <definedName name="__ADD1" localSheetId="1">#REF!</definedName>
    <definedName name="__ADD1" localSheetId="0">#REF!</definedName>
    <definedName name="__ADD1" localSheetId="2">#REF!</definedName>
    <definedName name="__ADD1">#REF!</definedName>
    <definedName name="__ADD2" localSheetId="1">#REF!</definedName>
    <definedName name="__ADD2" localSheetId="0">#REF!</definedName>
    <definedName name="__ADD2" localSheetId="2">#REF!</definedName>
    <definedName name="__ADD2">#REF!</definedName>
    <definedName name="__ANX8" localSheetId="1">#REF!</definedName>
    <definedName name="__ANX8" localSheetId="0">#REF!</definedName>
    <definedName name="__ANX8" localSheetId="2">#REF!</definedName>
    <definedName name="__ANX8">#REF!</definedName>
    <definedName name="__cap10" localSheetId="1">#REF!</definedName>
    <definedName name="__cap10" localSheetId="0">#REF!</definedName>
    <definedName name="__cap10" localSheetId="2">#REF!</definedName>
    <definedName name="__cap10">#REF!</definedName>
    <definedName name="__cap11" localSheetId="1">#REF!</definedName>
    <definedName name="__cap11" localSheetId="0">#REF!</definedName>
    <definedName name="__cap11" localSheetId="2">#REF!</definedName>
    <definedName name="__cap11">#REF!</definedName>
    <definedName name="__cap12" localSheetId="1">#REF!</definedName>
    <definedName name="__cap12" localSheetId="0">#REF!</definedName>
    <definedName name="__cap12" localSheetId="2">#REF!</definedName>
    <definedName name="__cap12">#REF!</definedName>
    <definedName name="__cap13" localSheetId="1">#REF!</definedName>
    <definedName name="__cap13" localSheetId="0">#REF!</definedName>
    <definedName name="__cap13" localSheetId="2">#REF!</definedName>
    <definedName name="__cap13">#REF!</definedName>
    <definedName name="__cap14" localSheetId="1">#REF!</definedName>
    <definedName name="__cap14" localSheetId="0">#REF!</definedName>
    <definedName name="__cap14" localSheetId="2">#REF!</definedName>
    <definedName name="__cap14">#REF!</definedName>
    <definedName name="__cap15" localSheetId="1">#REF!</definedName>
    <definedName name="__cap15" localSheetId="0">#REF!</definedName>
    <definedName name="__cap15" localSheetId="2">#REF!</definedName>
    <definedName name="__cap15">#REF!</definedName>
    <definedName name="__cap6" localSheetId="1">#REF!</definedName>
    <definedName name="__cap6" localSheetId="0">#REF!</definedName>
    <definedName name="__cap6" localSheetId="2">#REF!</definedName>
    <definedName name="__cap6">#REF!</definedName>
    <definedName name="__cap7" localSheetId="1">#REF!</definedName>
    <definedName name="__cap7" localSheetId="0">#REF!</definedName>
    <definedName name="__cap7" localSheetId="2">#REF!</definedName>
    <definedName name="__cap7">#REF!</definedName>
    <definedName name="__cap8" localSheetId="1">#REF!</definedName>
    <definedName name="__cap8" localSheetId="0">#REF!</definedName>
    <definedName name="__cap8" localSheetId="2">#REF!</definedName>
    <definedName name="__cap8">#REF!</definedName>
    <definedName name="__cap9" localSheetId="1">#REF!</definedName>
    <definedName name="__cap9" localSheetId="0">#REF!</definedName>
    <definedName name="__cap9" localSheetId="2">#REF!</definedName>
    <definedName name="__cap9">#REF!</definedName>
    <definedName name="__DAT1" localSheetId="1">#REF!</definedName>
    <definedName name="__DAT1">#REF!</definedName>
    <definedName name="__DAT2" localSheetId="1">#REF!</definedName>
    <definedName name="__DAT2">#REF!</definedName>
    <definedName name="__DAT3" localSheetId="1">#REF!</definedName>
    <definedName name="__DAT3">#REF!</definedName>
    <definedName name="__DAT4" localSheetId="1">#REF!</definedName>
    <definedName name="__DAT4">#REF!</definedName>
    <definedName name="__DAT5" localSheetId="1">#REF!</definedName>
    <definedName name="__DAT5">#REF!</definedName>
    <definedName name="__def1" localSheetId="1">#REF!</definedName>
    <definedName name="__def1">#REF!</definedName>
    <definedName name="__dk1" localSheetId="1" hidden="1">{#N/A,#N/A,FALSE,"COVER.XLS";#N/A,#N/A,FALSE,"RACT1.XLS";#N/A,#N/A,FALSE,"RACT2.XLS";#N/A,#N/A,FALSE,"ECCMP";#N/A,#N/A,FALSE,"WELDER.XLS"}</definedName>
    <definedName name="__dk1" hidden="1">{#N/A,#N/A,FALSE,"COVER.XLS";#N/A,#N/A,FALSE,"RACT1.XLS";#N/A,#N/A,FALSE,"RACT2.XLS";#N/A,#N/A,FALSE,"ECCMP";#N/A,#N/A,FALSE,"WELDER.XLS"}</definedName>
    <definedName name="__gfa12" localSheetId="1">#REF!</definedName>
    <definedName name="__gfa12" localSheetId="0">#REF!</definedName>
    <definedName name="__gfa12" localSheetId="2">#REF!</definedName>
    <definedName name="__gfa12">#REF!</definedName>
    <definedName name="__gfa13" localSheetId="1">#REF!</definedName>
    <definedName name="__gfa13" localSheetId="0">#REF!</definedName>
    <definedName name="__gfa13" localSheetId="2">#REF!</definedName>
    <definedName name="__gfa13">#REF!</definedName>
    <definedName name="__gfa14" localSheetId="1">#REF!</definedName>
    <definedName name="__gfa14" localSheetId="0">#REF!</definedName>
    <definedName name="__gfa14" localSheetId="2">#REF!</definedName>
    <definedName name="__gfa14">#REF!</definedName>
    <definedName name="__gfa15" localSheetId="1">#REF!</definedName>
    <definedName name="__gfa15" localSheetId="0">#REF!</definedName>
    <definedName name="__gfa15" localSheetId="2">#REF!</definedName>
    <definedName name="__gfa15">#REF!</definedName>
    <definedName name="__gfa6" localSheetId="1">#REF!</definedName>
    <definedName name="__gfa6" localSheetId="0">#REF!</definedName>
    <definedName name="__gfa6" localSheetId="2">#REF!</definedName>
    <definedName name="__gfa6">#REF!</definedName>
    <definedName name="__gfa7" localSheetId="1">#REF!</definedName>
    <definedName name="__gfa7" localSheetId="0">#REF!</definedName>
    <definedName name="__gfa7" localSheetId="2">#REF!</definedName>
    <definedName name="__gfa7">#REF!</definedName>
    <definedName name="__gfa8" localSheetId="1">#REF!</definedName>
    <definedName name="__gfa8" localSheetId="0">#REF!</definedName>
    <definedName name="__gfa8" localSheetId="2">#REF!</definedName>
    <definedName name="__gfa8">#REF!</definedName>
    <definedName name="__gfa9" localSheetId="1">#REF!</definedName>
    <definedName name="__gfa9" localSheetId="0">#REF!</definedName>
    <definedName name="__gfa9" localSheetId="2">#REF!</definedName>
    <definedName name="__gfa9">#REF!</definedName>
    <definedName name="__inv3" localSheetId="1">#REF!</definedName>
    <definedName name="__inv3" localSheetId="0">#REF!</definedName>
    <definedName name="__inv3" localSheetId="2">#REF!</definedName>
    <definedName name="__inv3">#REF!</definedName>
    <definedName name="__inv4" localSheetId="1">#REF!</definedName>
    <definedName name="__inv4" localSheetId="0">#REF!</definedName>
    <definedName name="__inv4" localSheetId="2">#REF!</definedName>
    <definedName name="__inv4">#REF!</definedName>
    <definedName name="__inv5" localSheetId="1">#REF!</definedName>
    <definedName name="__inv5" localSheetId="0">#REF!</definedName>
    <definedName name="__inv5" localSheetId="2">#REF!</definedName>
    <definedName name="__inv5">#REF!</definedName>
    <definedName name="__inv6" localSheetId="1">#REF!</definedName>
    <definedName name="__inv6" localSheetId="0">#REF!</definedName>
    <definedName name="__inv6" localSheetId="2">#REF!</definedName>
    <definedName name="__inv6">#REF!</definedName>
    <definedName name="__k8" localSheetId="1" hidden="1">{#N/A,#N/A,FALSE,"COVER1.XLS ";#N/A,#N/A,FALSE,"RACT1.XLS";#N/A,#N/A,FALSE,"RACT2.XLS";#N/A,#N/A,FALSE,"ECCMP";#N/A,#N/A,FALSE,"WELDER.XLS"}</definedName>
    <definedName name="__k8" hidden="1">{#N/A,#N/A,FALSE,"COVER1.XLS ";#N/A,#N/A,FALSE,"RACT1.XLS";#N/A,#N/A,FALSE,"RACT2.XLS";#N/A,#N/A,FALSE,"ECCMP";#N/A,#N/A,FALSE,"WELDER.XLS"}</definedName>
    <definedName name="__kvs1" localSheetId="1" hidden="1">{#N/A,#N/A,FALSE,"COVER1.XLS ";#N/A,#N/A,FALSE,"RACT1.XLS";#N/A,#N/A,FALSE,"RACT2.XLS";#N/A,#N/A,FALSE,"ECCMP";#N/A,#N/A,FALSE,"WELDER.XLS"}</definedName>
    <definedName name="__kvs1" hidden="1">{#N/A,#N/A,FALSE,"COVER1.XLS ";#N/A,#N/A,FALSE,"RACT1.XLS";#N/A,#N/A,FALSE,"RACT2.XLS";#N/A,#N/A,FALSE,"ECCMP";#N/A,#N/A,FALSE,"WELDER.XLS"}</definedName>
    <definedName name="__kvs2" localSheetId="1" hidden="1">{#N/A,#N/A,FALSE,"COVER1.XLS ";#N/A,#N/A,FALSE,"RACT1.XLS";#N/A,#N/A,FALSE,"RACT2.XLS";#N/A,#N/A,FALSE,"ECCMP";#N/A,#N/A,FALSE,"WELDER.XLS"}</definedName>
    <definedName name="__kvs2" hidden="1">{#N/A,#N/A,FALSE,"COVER1.XLS ";#N/A,#N/A,FALSE,"RACT1.XLS";#N/A,#N/A,FALSE,"RACT2.XLS";#N/A,#N/A,FALSE,"ECCMP";#N/A,#N/A,FALSE,"WELDER.XLS"}</definedName>
    <definedName name="__kvs5" localSheetId="1" hidden="1">{#N/A,#N/A,FALSE,"COVER.XLS";#N/A,#N/A,FALSE,"RACT1.XLS";#N/A,#N/A,FALSE,"RACT2.XLS";#N/A,#N/A,FALSE,"ECCMP";#N/A,#N/A,FALSE,"WELDER.XLS"}</definedName>
    <definedName name="__kvs5" hidden="1">{#N/A,#N/A,FALSE,"COVER.XLS";#N/A,#N/A,FALSE,"RACT1.XLS";#N/A,#N/A,FALSE,"RACT2.XLS";#N/A,#N/A,FALSE,"ECCMP";#N/A,#N/A,FALSE,"WELDER.XLS"}</definedName>
    <definedName name="__kvs7" localSheetId="1" hidden="1">{#N/A,#N/A,FALSE,"COVER1.XLS ";#N/A,#N/A,FALSE,"RACT1.XLS";#N/A,#N/A,FALSE,"RACT2.XLS";#N/A,#N/A,FALSE,"ECCMP";#N/A,#N/A,FALSE,"WELDER.XLS"}</definedName>
    <definedName name="__kvs7" hidden="1">{#N/A,#N/A,FALSE,"COVER1.XLS ";#N/A,#N/A,FALSE,"RACT1.XLS";#N/A,#N/A,FALSE,"RACT2.XLS";#N/A,#N/A,FALSE,"ECCMP";#N/A,#N/A,FALSE,"WELDER.XLS"}</definedName>
    <definedName name="__kvs8" localSheetId="1" hidden="1">{#N/A,#N/A,FALSE,"COVER1.XLS ";#N/A,#N/A,FALSE,"RACT1.XLS";#N/A,#N/A,FALSE,"RACT2.XLS";#N/A,#N/A,FALSE,"ECCMP";#N/A,#N/A,FALSE,"WELDER.XLS"}</definedName>
    <definedName name="__kvs8" hidden="1">{#N/A,#N/A,FALSE,"COVER1.XLS ";#N/A,#N/A,FALSE,"RACT1.XLS";#N/A,#N/A,FALSE,"RACT2.XLS";#N/A,#N/A,FALSE,"ECCMP";#N/A,#N/A,FALSE,"WELDER.XLS"}</definedName>
    <definedName name="__KVS9" localSheetId="1" hidden="1">{#N/A,#N/A,FALSE,"COVER1.XLS ";#N/A,#N/A,FALSE,"RACT1.XLS";#N/A,#N/A,FALSE,"RACT2.XLS";#N/A,#N/A,FALSE,"ECCMP";#N/A,#N/A,FALSE,"WELDER.XLS"}</definedName>
    <definedName name="__KVS9" hidden="1">{#N/A,#N/A,FALSE,"COVER1.XLS ";#N/A,#N/A,FALSE,"RACT1.XLS";#N/A,#N/A,FALSE,"RACT2.XLS";#N/A,#N/A,FALSE,"ECCMP";#N/A,#N/A,FALSE,"WELDER.XLS"}</definedName>
    <definedName name="_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nfa14" localSheetId="1">#REF!</definedName>
    <definedName name="__nfa14" localSheetId="0">#REF!</definedName>
    <definedName name="__nfa14" localSheetId="2">#REF!</definedName>
    <definedName name="__nfa14">#REF!</definedName>
    <definedName name="__nfa15" localSheetId="1">#REF!</definedName>
    <definedName name="__nfa15" localSheetId="0">#REF!</definedName>
    <definedName name="__nfa15" localSheetId="2">#REF!</definedName>
    <definedName name="__nfa15">#REF!</definedName>
    <definedName name="__nfa6" localSheetId="1">#REF!</definedName>
    <definedName name="__nfa6" localSheetId="0">#REF!</definedName>
    <definedName name="__nfa6" localSheetId="2">#REF!</definedName>
    <definedName name="__nfa6">#REF!</definedName>
    <definedName name="__nfa7" localSheetId="1">#REF!</definedName>
    <definedName name="__nfa7" localSheetId="0">#REF!</definedName>
    <definedName name="__nfa7" localSheetId="2">#REF!</definedName>
    <definedName name="__nfa7">#REF!</definedName>
    <definedName name="__nfa8" localSheetId="1">#REF!</definedName>
    <definedName name="__nfa8" localSheetId="0">#REF!</definedName>
    <definedName name="__nfa8" localSheetId="2">#REF!</definedName>
    <definedName name="__nfa8">#REF!</definedName>
    <definedName name="__nfa9" localSheetId="1">#REF!</definedName>
    <definedName name="__nfa9" localSheetId="0">#REF!</definedName>
    <definedName name="__nfa9" localSheetId="2">#REF!</definedName>
    <definedName name="__nfa9">#REF!</definedName>
    <definedName name="__ns1" localSheetId="1" hidden="1">{#N/A,#N/A,FALSE,"COVER1.XLS ";#N/A,#N/A,FALSE,"RACT1.XLS";#N/A,#N/A,FALSE,"RACT2.XLS";#N/A,#N/A,FALSE,"ECCMP";#N/A,#N/A,FALSE,"WELDER.XLS"}</definedName>
    <definedName name="__ns1" hidden="1">{#N/A,#N/A,FALSE,"COVER1.XLS ";#N/A,#N/A,FALSE,"RACT1.XLS";#N/A,#N/A,FALSE,"RACT2.XLS";#N/A,#N/A,FALSE,"ECCMP";#N/A,#N/A,FALSE,"WELDER.XLS"}</definedName>
    <definedName name="__owc3" localSheetId="1">#REF!</definedName>
    <definedName name="__owc3" localSheetId="0">#REF!</definedName>
    <definedName name="__owc3" localSheetId="2">#REF!</definedName>
    <definedName name="__owc3">#REF!</definedName>
    <definedName name="__owc4" localSheetId="1">#REF!</definedName>
    <definedName name="__owc4" localSheetId="0">#REF!</definedName>
    <definedName name="__owc4" localSheetId="2">#REF!</definedName>
    <definedName name="__owc4">#REF!</definedName>
    <definedName name="__owc5" localSheetId="1">#REF!</definedName>
    <definedName name="__owc5" localSheetId="0">#REF!</definedName>
    <definedName name="__owc5" localSheetId="2">#REF!</definedName>
    <definedName name="__owc5">#REF!</definedName>
    <definedName name="__owc6" localSheetId="1">#REF!</definedName>
    <definedName name="__owc6" localSheetId="0">#REF!</definedName>
    <definedName name="__owc6" localSheetId="2">#REF!</definedName>
    <definedName name="__owc6">#REF!</definedName>
    <definedName name="__ps2" localSheetId="1">#REF!</definedName>
    <definedName name="__ps2" localSheetId="0">#REF!</definedName>
    <definedName name="__ps2" localSheetId="2">#REF!</definedName>
    <definedName name="__ps2">#REF!</definedName>
    <definedName name="__ps3" localSheetId="1">#REF!</definedName>
    <definedName name="__ps3" localSheetId="0">#REF!</definedName>
    <definedName name="__ps3" localSheetId="2">#REF!</definedName>
    <definedName name="__ps3">#REF!</definedName>
    <definedName name="__q2" localSheetId="1" hidden="1">{#N/A,#N/A,FALSE,"COVER1.XLS ";#N/A,#N/A,FALSE,"RACT1.XLS";#N/A,#N/A,FALSE,"RACT2.XLS";#N/A,#N/A,FALSE,"ECCMP";#N/A,#N/A,FALSE,"WELDER.XLS"}</definedName>
    <definedName name="__q2" hidden="1">{#N/A,#N/A,FALSE,"COVER1.XLS ";#N/A,#N/A,FALSE,"RACT1.XLS";#N/A,#N/A,FALSE,"RACT2.XLS";#N/A,#N/A,FALSE,"ECCMP";#N/A,#N/A,FALSE,"WELDER.XLS"}</definedName>
    <definedName name="__res2" localSheetId="1">#REF!</definedName>
    <definedName name="__res2" localSheetId="0">#REF!</definedName>
    <definedName name="__res2" localSheetId="2">#REF!</definedName>
    <definedName name="__res2">#REF!</definedName>
    <definedName name="__res3" localSheetId="1">#REF!</definedName>
    <definedName name="__res3" localSheetId="0">#REF!</definedName>
    <definedName name="__res3" localSheetId="2">#REF!</definedName>
    <definedName name="__res3">#REF!</definedName>
    <definedName name="__sa1">#N/A</definedName>
    <definedName name="__sa2">#N/A</definedName>
    <definedName name="__sa3">#N/A</definedName>
    <definedName name="__sa4">#N/A</definedName>
    <definedName name="__sa5">#N/A</definedName>
    <definedName name="__slm14" localSheetId="1">#REF!</definedName>
    <definedName name="__slm14" localSheetId="0">#REF!</definedName>
    <definedName name="__slm14" localSheetId="2">#REF!</definedName>
    <definedName name="__slm14">#REF!</definedName>
    <definedName name="__slm15" localSheetId="1">#REF!</definedName>
    <definedName name="__slm15" localSheetId="0">#REF!</definedName>
    <definedName name="__slm15" localSheetId="2">#REF!</definedName>
    <definedName name="__slm15">#REF!</definedName>
    <definedName name="__slm6" localSheetId="1">#REF!</definedName>
    <definedName name="__slm6" localSheetId="0">#REF!</definedName>
    <definedName name="__slm6" localSheetId="2">#REF!</definedName>
    <definedName name="__slm6">#REF!</definedName>
    <definedName name="__slm7" localSheetId="1">#REF!</definedName>
    <definedName name="__slm7" localSheetId="0">#REF!</definedName>
    <definedName name="__slm7" localSheetId="2">#REF!</definedName>
    <definedName name="__slm7">#REF!</definedName>
    <definedName name="__slm8" localSheetId="1">#REF!</definedName>
    <definedName name="__slm8" localSheetId="0">#REF!</definedName>
    <definedName name="__slm8" localSheetId="2">#REF!</definedName>
    <definedName name="__slm8">#REF!</definedName>
    <definedName name="__slm9" localSheetId="1">#REF!</definedName>
    <definedName name="__slm9" localSheetId="0">#REF!</definedName>
    <definedName name="__slm9" localSheetId="2">#REF!</definedName>
    <definedName name="__slm9">#REF!</definedName>
    <definedName name="_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ps1" localSheetId="1">#REF!</definedName>
    <definedName name="__tps1">#REF!</definedName>
    <definedName name="_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2" localSheetId="1" hidden="1">{#N/A,#N/A,FALSE,"17MAY";#N/A,#N/A,FALSE,"24MAY"}</definedName>
    <definedName name="__w2" hidden="1">{#N/A,#N/A,FALSE,"17MAY";#N/A,#N/A,FALSE,"24MAY"}</definedName>
    <definedName name="__wdv10" localSheetId="1">#REF!</definedName>
    <definedName name="__wdv10" localSheetId="0">#REF!</definedName>
    <definedName name="__wdv10" localSheetId="2">#REF!</definedName>
    <definedName name="__wdv10">#REF!</definedName>
    <definedName name="__wdv11" localSheetId="1">#REF!</definedName>
    <definedName name="__wdv11" localSheetId="0">#REF!</definedName>
    <definedName name="__wdv11" localSheetId="2">#REF!</definedName>
    <definedName name="__wdv11">#REF!</definedName>
    <definedName name="__wdv12" localSheetId="1">#REF!</definedName>
    <definedName name="__wdv12" localSheetId="0">#REF!</definedName>
    <definedName name="__wdv12" localSheetId="2">#REF!</definedName>
    <definedName name="__wdv12">#REF!</definedName>
    <definedName name="__wdv13" localSheetId="1">#REF!</definedName>
    <definedName name="__wdv13" localSheetId="0">#REF!</definedName>
    <definedName name="__wdv13" localSheetId="2">#REF!</definedName>
    <definedName name="__wdv13">#REF!</definedName>
    <definedName name="__wdv14" localSheetId="1">#REF!</definedName>
    <definedName name="__wdv14" localSheetId="0">#REF!</definedName>
    <definedName name="__wdv14" localSheetId="2">#REF!</definedName>
    <definedName name="__wdv14">#REF!</definedName>
    <definedName name="__wdv15" localSheetId="1">#REF!</definedName>
    <definedName name="__wdv15" localSheetId="0">#REF!</definedName>
    <definedName name="__wdv15" localSheetId="2">#REF!</definedName>
    <definedName name="__wdv15">#REF!</definedName>
    <definedName name="__wdv6" localSheetId="1">#REF!</definedName>
    <definedName name="__wdv6" localSheetId="0">#REF!</definedName>
    <definedName name="__wdv6" localSheetId="2">#REF!</definedName>
    <definedName name="__wdv6">#REF!</definedName>
    <definedName name="__wdv7" localSheetId="1">#REF!</definedName>
    <definedName name="__wdv7" localSheetId="0">#REF!</definedName>
    <definedName name="__wdv7" localSheetId="2">#REF!</definedName>
    <definedName name="__wdv7">#REF!</definedName>
    <definedName name="__wdv8" localSheetId="1">#REF!</definedName>
    <definedName name="__wdv8" localSheetId="0">#REF!</definedName>
    <definedName name="__wdv8" localSheetId="2">#REF!</definedName>
    <definedName name="__wdv8">#REF!</definedName>
    <definedName name="__wdv9" localSheetId="1">#REF!</definedName>
    <definedName name="__wdv9" localSheetId="0">#REF!</definedName>
    <definedName name="__wdv9" localSheetId="2">#REF!</definedName>
    <definedName name="__wdv9">#REF!</definedName>
    <definedName name="_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 localSheetId="1">#REF!</definedName>
    <definedName name="_1" localSheetId="0">#REF!</definedName>
    <definedName name="_1" localSheetId="2">#REF!</definedName>
    <definedName name="_1">#REF!</definedName>
    <definedName name="_2" localSheetId="1">#REF!</definedName>
    <definedName name="_2">#REF!</definedName>
    <definedName name="_3" localSheetId="1">#REF!</definedName>
    <definedName name="_3">#REF!</definedName>
    <definedName name="_4" localSheetId="1">#REF!</definedName>
    <definedName name="_4">#REF!</definedName>
    <definedName name="_a5" localSheetId="1">#REF!</definedName>
    <definedName name="_a5">#REF!</definedName>
    <definedName name="_AA2" localSheetId="1">#REF!</definedName>
    <definedName name="_AA2">#REF!</definedName>
    <definedName name="_ABC" localSheetId="1">#REF!</definedName>
    <definedName name="_ABC">#REF!</definedName>
    <definedName name="_ADD1" localSheetId="1">#REF!</definedName>
    <definedName name="_ADD1" localSheetId="0">#REF!</definedName>
    <definedName name="_ADD1" localSheetId="2">#REF!</definedName>
    <definedName name="_ADD1">#REF!</definedName>
    <definedName name="_ADD2" localSheetId="1">#REF!</definedName>
    <definedName name="_ADD2" localSheetId="0">#REF!</definedName>
    <definedName name="_ADD2" localSheetId="2">#REF!</definedName>
    <definedName name="_ADD2">#REF!</definedName>
    <definedName name="_ANX8" localSheetId="1">#REF!</definedName>
    <definedName name="_ANX8" localSheetId="0">#REF!</definedName>
    <definedName name="_ANX8" localSheetId="2">#REF!</definedName>
    <definedName name="_ANX8">#REF!</definedName>
    <definedName name="_can430">40.73</definedName>
    <definedName name="_can435">43.3</definedName>
    <definedName name="_D91994" localSheetId="1">#REF!</definedName>
    <definedName name="_D91994" localSheetId="0">#REF!</definedName>
    <definedName name="_D91994" localSheetId="2">#REF!</definedName>
    <definedName name="_D91994">#REF!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ef1" localSheetId="1">#REF!</definedName>
    <definedName name="_def1">#REF!</definedName>
    <definedName name="_dk1" localSheetId="1" hidden="1">{#N/A,#N/A,FALSE,"COVER.XLS";#N/A,#N/A,FALSE,"RACT1.XLS";#N/A,#N/A,FALSE,"RACT2.XLS";#N/A,#N/A,FALSE,"ECCMP";#N/A,#N/A,FALSE,"WELDER.XLS"}</definedName>
    <definedName name="_dk1" hidden="1">{#N/A,#N/A,FALSE,"COVER.XLS";#N/A,#N/A,FALSE,"RACT1.XLS";#N/A,#N/A,FALSE,"RACT2.XLS";#N/A,#N/A,FALSE,"ECCMP";#N/A,#N/A,FALSE,"WELDER.XLS"}</definedName>
    <definedName name="_Fill" localSheetId="1" hidden="1">#REF!</definedName>
    <definedName name="_Fill" localSheetId="0" hidden="1">#REF!</definedName>
    <definedName name="_Fill" localSheetId="2" hidden="1">#REF!</definedName>
    <definedName name="_Fill" hidden="1">#REF!</definedName>
    <definedName name="_xlnm._FilterDatabase" localSheetId="3" hidden="1">'Reg 33 FY24'!$E$6:$H$82</definedName>
    <definedName name="_xlnm._FilterDatabase" localSheetId="1" hidden="1">#REF!</definedName>
    <definedName name="_xlnm._FilterDatabase" localSheetId="0" hidden="1">#REF!</definedName>
    <definedName name="_xlnm._FilterDatabase" localSheetId="2" hidden="1">'Reg33-BS FY25'!$F$6:$I$88</definedName>
    <definedName name="_xlnm._FilterDatabase" hidden="1">#REF!</definedName>
    <definedName name="_k8" localSheetId="1" hidden="1">{#N/A,#N/A,FALSE,"COVER1.XLS ";#N/A,#N/A,FALSE,"RACT1.XLS";#N/A,#N/A,FALSE,"RACT2.XLS";#N/A,#N/A,FALSE,"ECCMP";#N/A,#N/A,FALSE,"WELDER.XLS"}</definedName>
    <definedName name="_k8" hidden="1">{#N/A,#N/A,FALSE,"COVER1.XLS ";#N/A,#N/A,FALSE,"RACT1.XLS";#N/A,#N/A,FALSE,"RACT2.XLS";#N/A,#N/A,FALSE,"ECCMP";#N/A,#N/A,FALSE,"WELDER.XLS"}</definedName>
    <definedName name="_kda1">#N/A</definedName>
    <definedName name="_Key1" localSheetId="1" hidden="1">#REF!</definedName>
    <definedName name="_Key1" localSheetId="0" hidden="1">#REF!</definedName>
    <definedName name="_Key1" localSheetId="2" hidden="1">#REF!</definedName>
    <definedName name="_Key1" hidden="1">#REF!</definedName>
    <definedName name="_Key2" localSheetId="1" hidden="1">#REF!</definedName>
    <definedName name="_Key2" localSheetId="0" hidden="1">#REF!</definedName>
    <definedName name="_Key2" localSheetId="2" hidden="1">#REF!</definedName>
    <definedName name="_Key2" hidden="1">#REF!</definedName>
    <definedName name="_kvs1" localSheetId="1" hidden="1">{#N/A,#N/A,FALSE,"COVER1.XLS ";#N/A,#N/A,FALSE,"RACT1.XLS";#N/A,#N/A,FALSE,"RACT2.XLS";#N/A,#N/A,FALSE,"ECCMP";#N/A,#N/A,FALSE,"WELDER.XLS"}</definedName>
    <definedName name="_kvs1" hidden="1">{#N/A,#N/A,FALSE,"COVER1.XLS ";#N/A,#N/A,FALSE,"RACT1.XLS";#N/A,#N/A,FALSE,"RACT2.XLS";#N/A,#N/A,FALSE,"ECCMP";#N/A,#N/A,FALSE,"WELDER.XLS"}</definedName>
    <definedName name="_kvs2" localSheetId="1" hidden="1">{#N/A,#N/A,FALSE,"COVER1.XLS ";#N/A,#N/A,FALSE,"RACT1.XLS";#N/A,#N/A,FALSE,"RACT2.XLS";#N/A,#N/A,FALSE,"ECCMP";#N/A,#N/A,FALSE,"WELDER.XLS"}</definedName>
    <definedName name="_kvs2" hidden="1">{#N/A,#N/A,FALSE,"COVER1.XLS ";#N/A,#N/A,FALSE,"RACT1.XLS";#N/A,#N/A,FALSE,"RACT2.XLS";#N/A,#N/A,FALSE,"ECCMP";#N/A,#N/A,FALSE,"WELDER.XLS"}</definedName>
    <definedName name="_kvs5" localSheetId="1" hidden="1">{#N/A,#N/A,FALSE,"COVER.XLS";#N/A,#N/A,FALSE,"RACT1.XLS";#N/A,#N/A,FALSE,"RACT2.XLS";#N/A,#N/A,FALSE,"ECCMP";#N/A,#N/A,FALSE,"WELDER.XLS"}</definedName>
    <definedName name="_kvs5" hidden="1">{#N/A,#N/A,FALSE,"COVER.XLS";#N/A,#N/A,FALSE,"RACT1.XLS";#N/A,#N/A,FALSE,"RACT2.XLS";#N/A,#N/A,FALSE,"ECCMP";#N/A,#N/A,FALSE,"WELDER.XLS"}</definedName>
    <definedName name="_kvs7" localSheetId="1" hidden="1">{#N/A,#N/A,FALSE,"COVER1.XLS ";#N/A,#N/A,FALSE,"RACT1.XLS";#N/A,#N/A,FALSE,"RACT2.XLS";#N/A,#N/A,FALSE,"ECCMP";#N/A,#N/A,FALSE,"WELDER.XLS"}</definedName>
    <definedName name="_kvs7" hidden="1">{#N/A,#N/A,FALSE,"COVER1.XLS ";#N/A,#N/A,FALSE,"RACT1.XLS";#N/A,#N/A,FALSE,"RACT2.XLS";#N/A,#N/A,FALSE,"ECCMP";#N/A,#N/A,FALSE,"WELDER.XLS"}</definedName>
    <definedName name="_kvs8" localSheetId="1" hidden="1">{#N/A,#N/A,FALSE,"COVER1.XLS ";#N/A,#N/A,FALSE,"RACT1.XLS";#N/A,#N/A,FALSE,"RACT2.XLS";#N/A,#N/A,FALSE,"ECCMP";#N/A,#N/A,FALSE,"WELDER.XLS"}</definedName>
    <definedName name="_kvs8" hidden="1">{#N/A,#N/A,FALSE,"COVER1.XLS ";#N/A,#N/A,FALSE,"RACT1.XLS";#N/A,#N/A,FALSE,"RACT2.XLS";#N/A,#N/A,FALSE,"ECCMP";#N/A,#N/A,FALSE,"WELDER.XLS"}</definedName>
    <definedName name="_KVS9" localSheetId="1" hidden="1">{#N/A,#N/A,FALSE,"COVER1.XLS ";#N/A,#N/A,FALSE,"RACT1.XLS";#N/A,#N/A,FALSE,"RACT2.XLS";#N/A,#N/A,FALSE,"ECCMP";#N/A,#N/A,FALSE,"WELDER.XLS"}</definedName>
    <definedName name="_KVS9" hidden="1">{#N/A,#N/A,FALSE,"COVER1.XLS ";#N/A,#N/A,FALSE,"RACT1.XLS";#N/A,#N/A,FALSE,"RACT2.XLS";#N/A,#N/A,FALSE,"ECCMP";#N/A,#N/A,FALSE,"WELDER.XLS"}</definedName>
    <definedName name="_l2"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b1" localSheetId="1">#REF!</definedName>
    <definedName name="_lb1" localSheetId="0">#REF!</definedName>
    <definedName name="_lb1" localSheetId="2">#REF!</definedName>
    <definedName name="_lb1">#REF!</definedName>
    <definedName name="_lb2" localSheetId="1">#REF!</definedName>
    <definedName name="_lb2" localSheetId="0">#REF!</definedName>
    <definedName name="_lb2" localSheetId="2">#REF!</definedName>
    <definedName name="_lb2">#REF!</definedName>
    <definedName name="_lk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mm1" localSheetId="1">#REF!</definedName>
    <definedName name="_mm1" localSheetId="0">#REF!</definedName>
    <definedName name="_mm1" localSheetId="2">#REF!</definedName>
    <definedName name="_mm1">#REF!</definedName>
    <definedName name="_mm2" localSheetId="1">#REF!</definedName>
    <definedName name="_mm2" localSheetId="0">#REF!</definedName>
    <definedName name="_mm2" localSheetId="2">#REF!</definedName>
    <definedName name="_mm2">#REF!</definedName>
    <definedName name="_mm3" localSheetId="1">#REF!</definedName>
    <definedName name="_mm3" localSheetId="0">#REF!</definedName>
    <definedName name="_mm3" localSheetId="2">#REF!</definedName>
    <definedName name="_mm3">#REF!</definedName>
    <definedName name="_ns1" localSheetId="1" hidden="1">{#N/A,#N/A,FALSE,"COVER1.XLS ";#N/A,#N/A,FALSE,"RACT1.XLS";#N/A,#N/A,FALSE,"RACT2.XLS";#N/A,#N/A,FALSE,"ECCMP";#N/A,#N/A,FALSE,"WELDER.XLS"}</definedName>
    <definedName name="_ns1" hidden="1">{#N/A,#N/A,FALSE,"COVER1.XLS ";#N/A,#N/A,FALSE,"RACT1.XLS";#N/A,#N/A,FALSE,"RACT2.XLS";#N/A,#N/A,FALSE,"ECCMP";#N/A,#N/A,FALSE,"WELDER.XLS"}</definedName>
    <definedName name="_Order1" hidden="1">255</definedName>
    <definedName name="_Order2" hidden="1">255</definedName>
    <definedName name="_PL1" localSheetId="1">#REF!</definedName>
    <definedName name="_PL1">#REF!</definedName>
    <definedName name="_q2" localSheetId="1" hidden="1">{#N/A,#N/A,FALSE,"COVER1.XLS ";#N/A,#N/A,FALSE,"RACT1.XLS";#N/A,#N/A,FALSE,"RACT2.XLS";#N/A,#N/A,FALSE,"ECCMP";#N/A,#N/A,FALSE,"WELDER.XLS"}</definedName>
    <definedName name="_q2" hidden="1">{#N/A,#N/A,FALSE,"COVER1.XLS ";#N/A,#N/A,FALSE,"RACT1.XLS";#N/A,#N/A,FALSE,"RACT2.XLS";#N/A,#N/A,FALSE,"ECCMP";#N/A,#N/A,FALSE,"WELDER.XLS"}</definedName>
    <definedName name="_Q22">#N/A</definedName>
    <definedName name="_Regression_Int" hidden="1">1</definedName>
    <definedName name="_sa1">#N/A</definedName>
    <definedName name="_sa2">#N/A</definedName>
    <definedName name="_sa3">#N/A</definedName>
    <definedName name="_sa4">#N/A</definedName>
    <definedName name="_sa5">#N/A</definedName>
    <definedName name="_Sort" localSheetId="1" hidden="1">#REF!</definedName>
    <definedName name="_Sort" localSheetId="0" hidden="1">#REF!</definedName>
    <definedName name="_Sort" localSheetId="2" hidden="1">#REF!</definedName>
    <definedName name="_Sort" hidden="1">#REF!</definedName>
    <definedName name="_t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ps1" localSheetId="1">#REF!</definedName>
    <definedName name="_tps1">#REF!</definedName>
    <definedName name="_tr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2" localSheetId="1" hidden="1">{#N/A,#N/A,FALSE,"17MAY";#N/A,#N/A,FALSE,"24MAY"}</definedName>
    <definedName name="_w2" hidden="1">{#N/A,#N/A,FALSE,"17MAY";#N/A,#N/A,FALSE,"24MAY"}</definedName>
    <definedName name="_wrn1"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5"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 localSheetId="1">#REF!</definedName>
    <definedName name="a" localSheetId="0">#REF!</definedName>
    <definedName name="a" localSheetId="2">#REF!</definedName>
    <definedName name="a">#REF!</definedName>
    <definedName name="A00032_" localSheetId="1">#REF!</definedName>
    <definedName name="A00032_">#REF!</definedName>
    <definedName name="A17c140" localSheetId="1">#REF!</definedName>
    <definedName name="A17c140">#REF!</definedName>
    <definedName name="aa">#N/A</definedName>
    <definedName name="AAa" localSheetId="1" hidden="1">{#N/A,#N/A,FALSE,"COVER1.XLS ";#N/A,#N/A,FALSE,"RACT1.XLS";#N/A,#N/A,FALSE,"RACT2.XLS";#N/A,#N/A,FALSE,"ECCMP";#N/A,#N/A,FALSE,"WELDER.XLS"}</definedName>
    <definedName name="AAa" hidden="1">{#N/A,#N/A,FALSE,"COVER1.XLS ";#N/A,#N/A,FALSE,"RACT1.XLS";#N/A,#N/A,FALSE,"RACT2.XLS";#N/A,#N/A,FALSE,"ECCMP";#N/A,#N/A,FALSE,"WELDER.XLS"}</definedName>
    <definedName name="aaaa" localSheetId="1" hidden="1">{#N/A,#N/A,FALSE,"str_title";#N/A,#N/A,FALSE,"SUM";#N/A,#N/A,FALSE,"Scope";#N/A,#N/A,FALSE,"PIE-Jn";#N/A,#N/A,FALSE,"PIE-Jn_Hz";#N/A,#N/A,FALSE,"Liq_Plan";#N/A,#N/A,FALSE,"S_Curve";#N/A,#N/A,FALSE,"Liq_Prof";#N/A,#N/A,FALSE,"Man_Pwr";#N/A,#N/A,FALSE,"Man_Prof"}</definedName>
    <definedName name="aaaa" hidden="1">{#N/A,#N/A,FALSE,"str_title";#N/A,#N/A,FALSE,"SUM";#N/A,#N/A,FALSE,"Scope";#N/A,#N/A,FALSE,"PIE-Jn";#N/A,#N/A,FALSE,"PIE-Jn_Hz";#N/A,#N/A,FALSE,"Liq_Plan";#N/A,#N/A,FALSE,"S_Curve";#N/A,#N/A,FALSE,"Liq_Prof";#N/A,#N/A,FALSE,"Man_Pwr";#N/A,#N/A,FALSE,"Man_Prof"}</definedName>
    <definedName name="aaaaaaaaaaaaaaaaaaaaaaaaaaa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aaaa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ffa" localSheetId="1" hidden="1">{#N/A,#N/A,FALSE,"COVER.XLS";#N/A,#N/A,FALSE,"RACT1.XLS";#N/A,#N/A,FALSE,"RACT2.XLS";#N/A,#N/A,FALSE,"ECCMP";#N/A,#N/A,FALSE,"WELDER.XLS"}</definedName>
    <definedName name="aaffa" hidden="1">{#N/A,#N/A,FALSE,"COVER.XLS";#N/A,#N/A,FALSE,"RACT1.XLS";#N/A,#N/A,FALSE,"RACT2.XLS";#N/A,#N/A,FALSE,"ECCMP";#N/A,#N/A,FALSE,"WELDER.XLS"}</definedName>
    <definedName name="ab">#N/A</definedName>
    <definedName name="aba" localSheetId="1" hidden="1">{#N/A,#N/A,FALSE,"COVER1.XLS ";#N/A,#N/A,FALSE,"RACT1.XLS";#N/A,#N/A,FALSE,"RACT2.XLS";#N/A,#N/A,FALSE,"ECCMP";#N/A,#N/A,FALSE,"WELDER.XLS"}</definedName>
    <definedName name="aba" hidden="1">{#N/A,#N/A,FALSE,"COVER1.XLS ";#N/A,#N/A,FALSE,"RACT1.XLS";#N/A,#N/A,FALSE,"RACT2.XLS";#N/A,#N/A,FALSE,"ECCMP";#N/A,#N/A,FALSE,"WELDER.XLS"}</definedName>
    <definedName name="abb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b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c" localSheetId="1">#REF!</definedName>
    <definedName name="abc" localSheetId="0">#REF!</definedName>
    <definedName name="abc" localSheetId="2">#REF!</definedName>
    <definedName name="abc">#REF!</definedName>
    <definedName name="abcd" localSheetId="1" hidden="1">#REF!</definedName>
    <definedName name="abcd" localSheetId="0" hidden="1">#REF!</definedName>
    <definedName name="abcd" hidden="1">#REF!</definedName>
    <definedName name="abs" localSheetId="1">#REF!</definedName>
    <definedName name="abs">#REF!</definedName>
    <definedName name="Account_Balance" localSheetId="1">#REF!</definedName>
    <definedName name="Account_Balance">#REF!</definedName>
    <definedName name="Acct_Types" localSheetId="1">#REF!</definedName>
    <definedName name="Acct_Types" localSheetId="0">#REF!</definedName>
    <definedName name="Acct_Types" localSheetId="2">#REF!</definedName>
    <definedName name="Acct_Types">#REF!</definedName>
    <definedName name="acprd" localSheetId="1">#REF!</definedName>
    <definedName name="acprd">#REF!</definedName>
    <definedName name="ada" localSheetId="1" hidden="1">{#N/A,#N/A,FALSE,"str_title";#N/A,#N/A,FALSE,"SUM";#N/A,#N/A,FALSE,"Scope";#N/A,#N/A,FALSE,"PIE-Jn";#N/A,#N/A,FALSE,"PIE-Jn_Hz";#N/A,#N/A,FALSE,"Liq_Plan";#N/A,#N/A,FALSE,"S_Curve";#N/A,#N/A,FALSE,"Liq_Prof";#N/A,#N/A,FALSE,"Man_Pwr";#N/A,#N/A,FALSE,"Man_Prof"}</definedName>
    <definedName name="ada" hidden="1">{#N/A,#N/A,FALSE,"str_title";#N/A,#N/A,FALSE,"SUM";#N/A,#N/A,FALSE,"Scope";#N/A,#N/A,FALSE,"PIE-Jn";#N/A,#N/A,FALSE,"PIE-Jn_Hz";#N/A,#N/A,FALSE,"Liq_Plan";#N/A,#N/A,FALSE,"S_Curve";#N/A,#N/A,FALSE,"Liq_Prof";#N/A,#N/A,FALSE,"Man_Pwr";#N/A,#N/A,FALSE,"Man_Prof"}</definedName>
    <definedName name="adad"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a" localSheetId="1">#REF!</definedName>
    <definedName name="adada">#REF!</definedName>
    <definedName name="adadd" localSheetId="1" hidden="1">{#N/A,#N/A,FALSE,"COVER1.XLS ";#N/A,#N/A,FALSE,"RACT1.XLS";#N/A,#N/A,FALSE,"RACT2.XLS";#N/A,#N/A,FALSE,"ECCMP";#N/A,#N/A,FALSE,"WELDER.XLS"}</definedName>
    <definedName name="adadd" hidden="1">{#N/A,#N/A,FALSE,"COVER1.XLS ";#N/A,#N/A,FALSE,"RACT1.XLS";#N/A,#N/A,FALSE,"RACT2.XLS";#N/A,#N/A,FALSE,"ECCMP";#N/A,#N/A,FALSE,"WELDER.XLS"}</definedName>
    <definedName name="adfdff">#N/A</definedName>
    <definedName name="adfrs" localSheetId="1" hidden="1">{#N/A,#N/A,FALSE,"COVER.XLS";#N/A,#N/A,FALSE,"RACT1.XLS";#N/A,#N/A,FALSE,"RACT2.XLS";#N/A,#N/A,FALSE,"ECCMP";#N/A,#N/A,FALSE,"WELDER.XLS"}</definedName>
    <definedName name="adfrs" hidden="1">{#N/A,#N/A,FALSE,"COVER.XLS";#N/A,#N/A,FALSE,"RACT1.XLS";#N/A,#N/A,FALSE,"RACT2.XLS";#N/A,#N/A,FALSE,"ECCMP";#N/A,#N/A,FALSE,"WELDER.XLS"}</definedName>
    <definedName name="ads" localSheetId="1" hidden="1">{#N/A,#N/A,FALSE,"COVER1.XLS ";#N/A,#N/A,FALSE,"RACT1.XLS";#N/A,#N/A,FALSE,"RACT2.XLS";#N/A,#N/A,FALSE,"ECCMP";#N/A,#N/A,FALSE,"WELDER.XLS"}</definedName>
    <definedName name="ads" hidden="1">{#N/A,#N/A,FALSE,"COVER1.XLS ";#N/A,#N/A,FALSE,"RACT1.XLS";#N/A,#N/A,FALSE,"RACT2.XLS";#N/A,#N/A,FALSE,"ECCMP";#N/A,#N/A,FALSE,"WELDER.XLS"}</definedName>
    <definedName name="AF" localSheetId="1">#REF!</definedName>
    <definedName name="AF" localSheetId="0">#REF!</definedName>
    <definedName name="AF" localSheetId="2">#REF!</definedName>
    <definedName name="AF">#REF!</definedName>
    <definedName name="afdsjkuhijh">#N/A</definedName>
    <definedName name="Age_Other_than_Retail" localSheetId="1">#REF!</definedName>
    <definedName name="Age_Other_than_Retail" localSheetId="0">#REF!</definedName>
    <definedName name="Age_Other_than_Retail" localSheetId="2">#REF!</definedName>
    <definedName name="Age_Other_than_Retail">#REF!</definedName>
    <definedName name="Age_Retail" localSheetId="1">#REF!</definedName>
    <definedName name="Age_Retail" localSheetId="0">#REF!</definedName>
    <definedName name="Age_Retail" localSheetId="2">#REF!</definedName>
    <definedName name="Age_Retail">#REF!</definedName>
    <definedName name="airtime" localSheetId="1">#REF!</definedName>
    <definedName name="airtime">#REF!</definedName>
    <definedName name="ajr" localSheetId="1">#REF!</definedName>
    <definedName name="ajr" localSheetId="0">#REF!</definedName>
    <definedName name="ajr" localSheetId="2">#REF!</definedName>
    <definedName name="ajr">#REF!</definedName>
    <definedName name="AKJK" localSheetId="1">#REF!</definedName>
    <definedName name="AKJK">#REF!</definedName>
    <definedName name="al"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ok" localSheetId="1">#REF!</definedName>
    <definedName name="Alok">#REF!</definedName>
    <definedName name="alokcode" localSheetId="1">#REF!</definedName>
    <definedName name="alokcode">#REF!</definedName>
    <definedName name="alpuussss"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puussss"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mit" localSheetId="1">#REF!</definedName>
    <definedName name="amit">#REF!</definedName>
    <definedName name="ana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nex123">#N/A</definedName>
    <definedName name="Annx123">#N/A</definedName>
    <definedName name="anscount" hidden="1">1</definedName>
    <definedName name="ANVI1" localSheetId="1">#REF!</definedName>
    <definedName name="ANVI1">#REF!</definedName>
    <definedName name="AP" localSheetId="1">#REF!</definedName>
    <definedName name="AP">#REF!</definedName>
    <definedName name="ARA_Threshold" localSheetId="1">#REF!</definedName>
    <definedName name="ARA_Threshold">#REF!</definedName>
    <definedName name="archana">#N/A</definedName>
    <definedName name="area" localSheetId="1">#REF!</definedName>
    <definedName name="area">#REF!</definedName>
    <definedName name="area3" localSheetId="1">#REF!,#REF!,#REF!,#REF!,#REF!,#REF!,#REF!,#REF!,#REF!,#REF!</definedName>
    <definedName name="area3">#REF!,#REF!,#REF!,#REF!,#REF!,#REF!,#REF!,#REF!,#REF!,#REF!</definedName>
    <definedName name="ARP_Threshold" localSheetId="1">#REF!</definedName>
    <definedName name="ARP_Threshold">#REF!</definedName>
    <definedName name="ARS" localSheetId="1">#REF!</definedName>
    <definedName name="ARS" localSheetId="0">#REF!</definedName>
    <definedName name="ARS" localSheetId="2">#REF!</definedName>
    <definedName name="ARS">#REF!</definedName>
    <definedName name="arun" localSheetId="1">#REF!</definedName>
    <definedName name="arun">#REF!</definedName>
    <definedName name="as">#N/A</definedName>
    <definedName name="AS2DocOpenMode" hidden="1">"AS2DocumentEdit"</definedName>
    <definedName name="AS2ReportLS" hidden="1">1</definedName>
    <definedName name="AS2StaticLS" localSheetId="1" hidden="1">#REF!</definedName>
    <definedName name="AS2StaticLS" hidden="1">#REF!</definedName>
    <definedName name="AS2SyncStepLS" hidden="1">0</definedName>
    <definedName name="AS2TickmarkLS" localSheetId="1" hidden="1">#REF!</definedName>
    <definedName name="AS2TickmarkLS" hidden="1">#REF!</definedName>
    <definedName name="AS2VersionLS" hidden="1">300</definedName>
    <definedName name="asa" localSheetId="1" hidden="1">{#N/A,#N/A,FALSE,"COVER1.XLS ";#N/A,#N/A,FALSE,"RACT1.XLS";#N/A,#N/A,FALSE,"RACT2.XLS";#N/A,#N/A,FALSE,"ECCMP";#N/A,#N/A,FALSE,"WELDER.XLS"}</definedName>
    <definedName name="asa" hidden="1">{#N/A,#N/A,FALSE,"COVER1.XLS ";#N/A,#N/A,FALSE,"RACT1.XLS";#N/A,#N/A,FALSE,"RACT2.XLS";#N/A,#N/A,FALSE,"ECCMP";#N/A,#N/A,FALSE,"WELDER.XLS"}</definedName>
    <definedName name="asad" localSheetId="1" hidden="1">{#N/A,#N/A,FALSE,"str_title";#N/A,#N/A,FALSE,"SUM";#N/A,#N/A,FALSE,"Scope";#N/A,#N/A,FALSE,"PIE-Jn";#N/A,#N/A,FALSE,"PIE-Jn_Hz";#N/A,#N/A,FALSE,"Liq_Plan";#N/A,#N/A,FALSE,"S_Curve";#N/A,#N/A,FALSE,"Liq_Prof";#N/A,#N/A,FALSE,"Man_Pwr";#N/A,#N/A,FALSE,"Man_Prof"}</definedName>
    <definedName name="asad" hidden="1">{#N/A,#N/A,FALSE,"str_title";#N/A,#N/A,FALSE,"SUM";#N/A,#N/A,FALSE,"Scope";#N/A,#N/A,FALSE,"PIE-Jn";#N/A,#N/A,FALSE,"PIE-Jn_Hz";#N/A,#N/A,FALSE,"Liq_Plan";#N/A,#N/A,FALSE,"S_Curve";#N/A,#N/A,FALSE,"Liq_Prof";#N/A,#N/A,FALSE,"Man_Pwr";#N/A,#N/A,FALSE,"Man_Prof"}</definedName>
    <definedName name="asd" localSheetId="1">#REF!</definedName>
    <definedName name="asd">#REF!</definedName>
    <definedName name="asdf1">#N/A</definedName>
    <definedName name="asdfdasfsda">#N/A</definedName>
    <definedName name="ASHOKFA" localSheetId="1">#REF!</definedName>
    <definedName name="ASHOKFA">#REF!</definedName>
    <definedName name="ass" localSheetId="1">#REF!</definedName>
    <definedName name="ass">#REF!</definedName>
    <definedName name="ass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umptions" localSheetId="1">#REF!</definedName>
    <definedName name="Assumptions">#REF!</definedName>
    <definedName name="AUDFEB08" localSheetId="1">#REF!</definedName>
    <definedName name="AUDFEB08">#REF!</definedName>
    <definedName name="AUDJUNE08" localSheetId="1">#REF!</definedName>
    <definedName name="AUDJUNE08">#REF!</definedName>
    <definedName name="AUDMAY08" localSheetId="1">#REF!</definedName>
    <definedName name="AUDMAY08">#REF!</definedName>
    <definedName name="AUDOCT08" localSheetId="1">#REF!</definedName>
    <definedName name="AUDOCT08">#REF!</definedName>
    <definedName name="ay" localSheetId="1">#REF!</definedName>
    <definedName name="ay">#REF!</definedName>
    <definedName name="AZ" localSheetId="1">#REF!</definedName>
    <definedName name="AZ">#REF!</definedName>
    <definedName name="B" localSheetId="1">#REF!</definedName>
    <definedName name="B" localSheetId="0">#REF!</definedName>
    <definedName name="B" localSheetId="2">#REF!</definedName>
    <definedName name="B">#REF!</definedName>
    <definedName name="BALANCE" localSheetId="1">#REF!</definedName>
    <definedName name="BALANCE">#REF!</definedName>
    <definedName name="Balsheet" localSheetId="1">#REF!</definedName>
    <definedName name="Balsheet">#REF!</definedName>
    <definedName name="Bank_Report" localSheetId="1">#REF!</definedName>
    <definedName name="Bank_Report" localSheetId="0">#REF!</definedName>
    <definedName name="Bank_Report" localSheetId="2">#REF!</definedName>
    <definedName name="Bank_Report">#REF!</definedName>
    <definedName name="base">1</definedName>
    <definedName name="bbb" localSheetId="1" hidden="1">{#N/A,#N/A,FALSE,"COVER.XLS";#N/A,#N/A,FALSE,"RACT1.XLS";#N/A,#N/A,FALSE,"RACT2.XLS";#N/A,#N/A,FALSE,"ECCMP";#N/A,#N/A,FALSE,"WELDER.XLS"}</definedName>
    <definedName name="bbb" hidden="1">{#N/A,#N/A,FALSE,"COVER.XLS";#N/A,#N/A,FALSE,"RACT1.XLS";#N/A,#N/A,FALSE,"RACT2.XLS";#N/A,#N/A,FALSE,"ECCMP";#N/A,#N/A,FALSE,"WELDER.XLS"}</definedName>
    <definedName name="Beg_Bal" localSheetId="1">#REF!</definedName>
    <definedName name="Beg_Bal">#REF!</definedName>
    <definedName name="BG_Del" hidden="1">15</definedName>
    <definedName name="BG_Ins" hidden="1">4</definedName>
    <definedName name="BG_Mod" hidden="1">6</definedName>
    <definedName name="board">#N/A</definedName>
    <definedName name="bom." localSheetId="1">#REF!</definedName>
    <definedName name="bom.">#REF!</definedName>
    <definedName name="BRS" localSheetId="1">#REF!</definedName>
    <definedName name="BRS">#REF!</definedName>
    <definedName name="bs" localSheetId="1">#REF!</definedName>
    <definedName name="bs" localSheetId="0">#REF!</definedName>
    <definedName name="bs" localSheetId="2">#REF!</definedName>
    <definedName name="bs">#REF!</definedName>
    <definedName name="bus" localSheetId="1">#REF!</definedName>
    <definedName name="bus">#REF!</definedName>
    <definedName name="Businfo" localSheetId="1">#REF!</definedName>
    <definedName name="Businfo">#REF!</definedName>
    <definedName name="BV" localSheetId="1">#REF!</definedName>
    <definedName name="BV">#REF!</definedName>
    <definedName name="C_" localSheetId="1">#REF!</definedName>
    <definedName name="C_" localSheetId="0">#REF!</definedName>
    <definedName name="C_" localSheetId="2">#REF!</definedName>
    <definedName name="C_">#REF!</definedName>
    <definedName name="CADJUNE08" localSheetId="1">#REF!</definedName>
    <definedName name="CADJUNE08">#REF!</definedName>
    <definedName name="CADOCT08" localSheetId="1">#REF!</definedName>
    <definedName name="CADOCT08">#REF!</definedName>
    <definedName name="capital" localSheetId="1">#REF!</definedName>
    <definedName name="capital">#REF!</definedName>
    <definedName name="capitaladj" localSheetId="1">#REF!</definedName>
    <definedName name="capitaladj">#REF!</definedName>
    <definedName name="capitalc" localSheetId="1">#REF!</definedName>
    <definedName name="capitalc">#REF!</definedName>
    <definedName name="capitalp" localSheetId="1">#REF!</definedName>
    <definedName name="capitalp">#REF!</definedName>
    <definedName name="Car_Cost" localSheetId="1">#REF!</definedName>
    <definedName name="Car_Cost">#REF!</definedName>
    <definedName name="Car_Cost_1" localSheetId="1">#REF!</definedName>
    <definedName name="Car_Cost_1">#REF!</definedName>
    <definedName name="Car_Cost_2" localSheetId="1">#REF!</definedName>
    <definedName name="Car_Cost_2">#REF!</definedName>
    <definedName name="case" localSheetId="1">#REF!</definedName>
    <definedName name="case">#REF!</definedName>
    <definedName name="cashflow" localSheetId="1">#REF!</definedName>
    <definedName name="cashflow" localSheetId="0">#REF!</definedName>
    <definedName name="cashflow" localSheetId="2">#REF!</definedName>
    <definedName name="cashflow">#REF!</definedName>
    <definedName name="cbu" localSheetId="1" hidden="1">{#N/A,#N/A,FALSE,"COVER.XLS";#N/A,#N/A,FALSE,"RACT1.XLS";#N/A,#N/A,FALSE,"RACT2.XLS";#N/A,#N/A,FALSE,"ECCMP";#N/A,#N/A,FALSE,"WELDER.XLS"}</definedName>
    <definedName name="cbu" hidden="1">{#N/A,#N/A,FALSE,"COVER.XLS";#N/A,#N/A,FALSE,"RACT1.XLS";#N/A,#N/A,FALSE,"RACT2.XLS";#N/A,#N/A,FALSE,"ECCMP";#N/A,#N/A,FALSE,"WELDER.XLS"}</definedName>
    <definedName name="ccc">#N/A</definedName>
    <definedName name="cd" localSheetId="1" hidden="1">{#N/A,#N/A,FALSE,"consu_cover";#N/A,#N/A,FALSE,"consu_strategy";#N/A,#N/A,FALSE,"consu_flow";#N/A,#N/A,FALSE,"Summary_reqmt";#N/A,#N/A,FALSE,"field_ppg";#N/A,#N/A,FALSE,"ppg_shop";#N/A,#N/A,FALSE,"strl";#N/A,#N/A,FALSE,"tankages";#N/A,#N/A,FALSE,"gases"}</definedName>
    <definedName name="cd" hidden="1">{#N/A,#N/A,FALSE,"consu_cover";#N/A,#N/A,FALSE,"consu_strategy";#N/A,#N/A,FALSE,"consu_flow";#N/A,#N/A,FALSE,"Summary_reqmt";#N/A,#N/A,FALSE,"field_ppg";#N/A,#N/A,FALSE,"ppg_shop";#N/A,#N/A,FALSE,"strl";#N/A,#N/A,FALSE,"tankages";#N/A,#N/A,FALSE,"gases"}</definedName>
    <definedName name="CDIPTS" localSheetId="1">#REF!</definedName>
    <definedName name="CDIPTS">#REF!</definedName>
    <definedName name="cdu" localSheetId="1" hidden="1">{#N/A,#N/A,FALSE,"COVER.XLS";#N/A,#N/A,FALSE,"RACT1.XLS";#N/A,#N/A,FALSE,"RACT2.XLS";#N/A,#N/A,FALSE,"ECCMP";#N/A,#N/A,FALSE,"WELDER.XLS"}</definedName>
    <definedName name="cdu" hidden="1">{#N/A,#N/A,FALSE,"COVER.XLS";#N/A,#N/A,FALSE,"RACT1.XLS";#N/A,#N/A,FALSE,"RACT2.XLS";#N/A,#N/A,FALSE,"ECCMP";#N/A,#N/A,FALSE,"WELDER.XLS"}</definedName>
    <definedName name="ch" localSheetId="1">#REF!</definedName>
    <definedName name="ch" localSheetId="0">#REF!</definedName>
    <definedName name="ch" localSheetId="2">#REF!</definedName>
    <definedName name="ch">#REF!</definedName>
    <definedName name="ChallanDatabase" localSheetId="1">#REF!</definedName>
    <definedName name="ChallanDatabase">#REF!</definedName>
    <definedName name="ChartCaptions" localSheetId="1">#REF!</definedName>
    <definedName name="ChartCaptions">#REF!</definedName>
    <definedName name="ChartingArea" localSheetId="1">#REF!,#REF!</definedName>
    <definedName name="ChartingArea">#REF!,#REF!</definedName>
    <definedName name="ChartingLabels" localSheetId="1">#REF!</definedName>
    <definedName name="ChartingLabels">#REF!</definedName>
    <definedName name="CHFFEB08" localSheetId="1">#REF!</definedName>
    <definedName name="CHFFEB08">#REF!</definedName>
    <definedName name="CHFJUNE08" localSheetId="1">#REF!</definedName>
    <definedName name="CHFJUNE08">#REF!</definedName>
    <definedName name="CHFMAY08" localSheetId="1">#REF!</definedName>
    <definedName name="CHFMAY08">#REF!</definedName>
    <definedName name="CHFOCT08" localSheetId="1">#REF!</definedName>
    <definedName name="CHFOCT08">#REF!</definedName>
    <definedName name="chhmail" localSheetId="1">#REF!</definedName>
    <definedName name="chhmail" localSheetId="0">#REF!</definedName>
    <definedName name="chhmail" localSheetId="2">#REF!</definedName>
    <definedName name="chhmail">#REF!</definedName>
    <definedName name="Chiplun_Drills" localSheetId="1">#REF!</definedName>
    <definedName name="Chiplun_Drills" localSheetId="0">#REF!</definedName>
    <definedName name="Chiplun_Drills" localSheetId="2">#REF!</definedName>
    <definedName name="Chiplun_Drills">#REF!</definedName>
    <definedName name="Chiplun_Files" localSheetId="1">#REF!</definedName>
    <definedName name="Chiplun_Files" localSheetId="0">#REF!</definedName>
    <definedName name="Chiplun_Files" localSheetId="2">#REF!</definedName>
    <definedName name="Chiplun_Files">#REF!</definedName>
    <definedName name="CIIT" localSheetId="1">#REF!</definedName>
    <definedName name="CIIT">#REF!</definedName>
    <definedName name="CIL" localSheetId="1">#REF!</definedName>
    <definedName name="CIL">#REF!</definedName>
    <definedName name="CircleName" localSheetId="1">#REF!</definedName>
    <definedName name="CircleName">#REF!</definedName>
    <definedName name="City" localSheetId="1">#REF!</definedName>
    <definedName name="City">#REF!</definedName>
    <definedName name="CityName" localSheetId="1">#REF!</definedName>
    <definedName name="CityName">#REF!</definedName>
    <definedName name="CL" localSheetId="1">#REF!</definedName>
    <definedName name="CL" localSheetId="0">#REF!</definedName>
    <definedName name="CL" localSheetId="2">#REF!</definedName>
    <definedName name="CL">#REF!</definedName>
    <definedName name="CLAUSE21" localSheetId="1">#REF!</definedName>
    <definedName name="CLAUSE21" localSheetId="0">#REF!</definedName>
    <definedName name="CLAUSE21" localSheetId="2">#REF!</definedName>
    <definedName name="CLAUSE21">#REF!</definedName>
    <definedName name="clusters" localSheetId="1">#REF!</definedName>
    <definedName name="clusters">#REF!</definedName>
    <definedName name="code" localSheetId="1">#REF!</definedName>
    <definedName name="code">#REF!</definedName>
    <definedName name="Combined" localSheetId="1">#REF!</definedName>
    <definedName name="Combined" localSheetId="0">#REF!</definedName>
    <definedName name="Combined" localSheetId="2">#REF!</definedName>
    <definedName name="Combined">#REF!</definedName>
    <definedName name="company" localSheetId="1">#REF!</definedName>
    <definedName name="company">#REF!</definedName>
    <definedName name="Complex" localSheetId="1">#REF!</definedName>
    <definedName name="Complex">#REF!</definedName>
    <definedName name="Computer_depn_rate" localSheetId="1">#REF!</definedName>
    <definedName name="Computer_depn_rate">#REF!</definedName>
    <definedName name="conv" localSheetId="1">#REF!</definedName>
    <definedName name="conv">#REF!</definedName>
    <definedName name="conv_usd" localSheetId="1">#REF!</definedName>
    <definedName name="conv_usd">#REF!</definedName>
    <definedName name="Cost_of_Vehicles" localSheetId="1">#REF!</definedName>
    <definedName name="Cost_of_Vehicles">#REF!</definedName>
    <definedName name="COSTOFPRODUCTION" localSheetId="1">#REF!</definedName>
    <definedName name="COSTOFPRODUCTION" localSheetId="0">#REF!</definedName>
    <definedName name="COSTOFPRODUCTION" localSheetId="2">#REF!</definedName>
    <definedName name="COSTOFPRODUCTION">#REF!</definedName>
    <definedName name="costperunit" localSheetId="1">#REF!</definedName>
    <definedName name="costperunit" localSheetId="0">#REF!</definedName>
    <definedName name="costperunit" localSheetId="2">#REF!</definedName>
    <definedName name="costperunit">#REF!</definedName>
    <definedName name="costperunit5" localSheetId="1">#REF!:#REF!</definedName>
    <definedName name="costperunit5">#REF!:#REF!</definedName>
    <definedName name="COTTON_AVAIL" localSheetId="1">#REF!</definedName>
    <definedName name="COTTON_AVAIL" localSheetId="0">#REF!</definedName>
    <definedName name="COTTON_AVAIL" localSheetId="2">#REF!</definedName>
    <definedName name="COTTON_AVAIL">#REF!</definedName>
    <definedName name="cr">10000000</definedName>
    <definedName name="CRIT" localSheetId="1" hidden="1">{#N/A,#N/A,FALSE,"consu_cover";#N/A,#N/A,FALSE,"consu_strategy";#N/A,#N/A,FALSE,"consu_flow";#N/A,#N/A,FALSE,"Summary_reqmt";#N/A,#N/A,FALSE,"field_ppg";#N/A,#N/A,FALSE,"ppg_shop";#N/A,#N/A,FALSE,"strl";#N/A,#N/A,FALSE,"tankages";#N/A,#N/A,FALSE,"gases"}</definedName>
    <definedName name="CRIT" hidden="1">{#N/A,#N/A,FALSE,"consu_cover";#N/A,#N/A,FALSE,"consu_strategy";#N/A,#N/A,FALSE,"consu_flow";#N/A,#N/A,FALSE,"Summary_reqmt";#N/A,#N/A,FALSE,"field_ppg";#N/A,#N/A,FALSE,"ppg_shop";#N/A,#N/A,FALSE,"strl";#N/A,#N/A,FALSE,"tankages";#N/A,#N/A,FALSE,"gases"}</definedName>
    <definedName name="CRITICAL" localSheetId="1" hidden="1">{#N/A,#N/A,FALSE,"consu_cover";#N/A,#N/A,FALSE,"consu_strategy";#N/A,#N/A,FALSE,"consu_flow";#N/A,#N/A,FALSE,"Summary_reqmt";#N/A,#N/A,FALSE,"field_ppg";#N/A,#N/A,FALSE,"ppg_shop";#N/A,#N/A,FALSE,"strl";#N/A,#N/A,FALSE,"tankages";#N/A,#N/A,FALSE,"gases"}</definedName>
    <definedName name="CRITICAL" hidden="1">{#N/A,#N/A,FALSE,"consu_cover";#N/A,#N/A,FALSE,"consu_strategy";#N/A,#N/A,FALSE,"consu_flow";#N/A,#N/A,FALSE,"Summary_reqmt";#N/A,#N/A,FALSE,"field_ppg";#N/A,#N/A,FALSE,"ppg_shop";#N/A,#N/A,FALSE,"strl";#N/A,#N/A,FALSE,"tankages";#N/A,#N/A,FALSE,"gases"}</definedName>
    <definedName name="CUr_mth" localSheetId="1">#REF!</definedName>
    <definedName name="CUr_mth">#REF!</definedName>
    <definedName name="CURVE" localSheetId="1" hidden="1">{#N/A,#N/A,FALSE,"COVER1.XLS ";#N/A,#N/A,FALSE,"RACT1.XLS";#N/A,#N/A,FALSE,"RACT2.XLS";#N/A,#N/A,FALSE,"ECCMP";#N/A,#N/A,FALSE,"WELDER.XLS"}</definedName>
    <definedName name="CURVE" hidden="1">{#N/A,#N/A,FALSE,"COVER1.XLS ";#N/A,#N/A,FALSE,"RACT1.XLS";#N/A,#N/A,FALSE,"RACT2.XLS";#N/A,#N/A,FALSE,"ECCMP";#N/A,#N/A,FALSE,"WELDER.XLS"}</definedName>
    <definedName name="cv" localSheetId="1">#REF!</definedName>
    <definedName name="cv">#REF!</definedName>
    <definedName name="daa">#N/A</definedName>
    <definedName name="dad">#N/A</definedName>
    <definedName name="Data" localSheetId="1">#REF!</definedName>
    <definedName name="Data">#REF!</definedName>
    <definedName name="Data_blore" localSheetId="1">OFFSET(#REF!,0,0,COUNTA(#REF!),COUNTA(#REF!))</definedName>
    <definedName name="Data_blore">OFFSET(#REF!,0,0,COUNTA(#REF!),COUNTA(#REF!))</definedName>
    <definedName name="data_chnai" localSheetId="1">OFFSET(#REF!,0,0,COUNTA(#REF!),COUNTA(#REF!))</definedName>
    <definedName name="data_chnai">OFFSET(#REF!,0,0,COUNTA(#REF!),COUNTA(#REF!))</definedName>
    <definedName name="data_pune" localSheetId="1">OFFSET(#REF!,0,0,COUNTA(#REF!),COUNTA(#REF!))</definedName>
    <definedName name="data_pune">OFFSET(#REF!,0,0,COUNTA(#REF!),COUNTA(#REF!))</definedName>
    <definedName name="Data0607" localSheetId="1">#REF!</definedName>
    <definedName name="Data0607">#REF!</definedName>
    <definedName name="Data0708" localSheetId="1">#REF!</definedName>
    <definedName name="Data0708">#REF!</definedName>
    <definedName name="_xlnm.Database" localSheetId="1">#REF!</definedName>
    <definedName name="_xlnm.Database" localSheetId="0">#REF!</definedName>
    <definedName name="_xlnm.Database" localSheetId="2">#REF!</definedName>
    <definedName name="_xlnm.Database">#REF!</definedName>
    <definedName name="datta" localSheetId="1">#REF!</definedName>
    <definedName name="datta">#REF!</definedName>
    <definedName name="Days">365</definedName>
    <definedName name="dd"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d" localSheetId="1">#REF!</definedName>
    <definedName name="ddd">#REF!</definedName>
    <definedName name="dddfd">#N/A</definedName>
    <definedName name="DDK" localSheetId="1">#REF!</definedName>
    <definedName name="DDK">#REF!</definedName>
    <definedName name="DEFECTIVE" localSheetId="1">#REF!</definedName>
    <definedName name="DEFECTIVE" localSheetId="0">#REF!</definedName>
    <definedName name="DEFECTIVE" localSheetId="2">#REF!</definedName>
    <definedName name="DEFECTIVE">#REF!</definedName>
    <definedName name="deftax_print" localSheetId="1">#REF!</definedName>
    <definedName name="deftax_print" localSheetId="0">#REF!</definedName>
    <definedName name="deftax_print" localSheetId="2">#REF!</definedName>
    <definedName name="deftax_print">#REF!</definedName>
    <definedName name="Delhi" localSheetId="1">#REF!</definedName>
    <definedName name="Delhi">#REF!</definedName>
    <definedName name="DETAILED" localSheetId="1">#REF!</definedName>
    <definedName name="DETAILED">#REF!</definedName>
    <definedName name="DFD" localSheetId="1">#REF!</definedName>
    <definedName name="DFD">#REF!</definedName>
    <definedName name="dfdsfsd">#N/A</definedName>
    <definedName name="dfsdfs">#N/A</definedName>
    <definedName name="dg" localSheetId="1" hidden="1">{#N/A,#N/A,FALSE,"COVER.XLS";#N/A,#N/A,FALSE,"RACT1.XLS";#N/A,#N/A,FALSE,"RACT2.XLS";#N/A,#N/A,FALSE,"ECCMP";#N/A,#N/A,FALSE,"WELDER.XLS"}</definedName>
    <definedName name="dg" hidden="1">{#N/A,#N/A,FALSE,"COVER.XLS";#N/A,#N/A,FALSE,"RACT1.XLS";#N/A,#N/A,FALSE,"RACT2.XLS";#N/A,#N/A,FALSE,"ECCMP";#N/A,#N/A,FALSE,"WELDER.XLS"}</definedName>
    <definedName name="dgfgfd" localSheetId="1" hidden="1">{#N/A,#N/A,FALSE,"COVER.XLS";#N/A,#N/A,FALSE,"RACT1.XLS";#N/A,#N/A,FALSE,"RACT2.XLS";#N/A,#N/A,FALSE,"ECCMP";#N/A,#N/A,FALSE,"WELDER.XLS"}</definedName>
    <definedName name="dgfgfd" hidden="1">{#N/A,#N/A,FALSE,"COVER.XLS";#N/A,#N/A,FALSE,"RACT1.XLS";#N/A,#N/A,FALSE,"RACT2.XLS";#N/A,#N/A,FALSE,"ECCMP";#N/A,#N/A,FALSE,"WELDER.XLS"}</definedName>
    <definedName name="dhiraj" localSheetId="1">#REF!</definedName>
    <definedName name="dhiraj">#REF!</definedName>
    <definedName name="Difference" localSheetId="1">#REF!</definedName>
    <definedName name="Difference">#REF!</definedName>
    <definedName name="Disaggregations" localSheetId="1">#REF!</definedName>
    <definedName name="Disaggregations">#REF!</definedName>
    <definedName name="dn" localSheetId="1" hidden="1">{#N/A,#N/A,FALSE,"COVER1.XLS ";#N/A,#N/A,FALSE,"RACT1.XLS";#N/A,#N/A,FALSE,"RACT2.XLS";#N/A,#N/A,FALSE,"ECCMP";#N/A,#N/A,FALSE,"WELDER.XLS"}</definedName>
    <definedName name="dn" hidden="1">{#N/A,#N/A,FALSE,"COVER1.XLS ";#N/A,#N/A,FALSE,"RACT1.XLS";#N/A,#N/A,FALSE,"RACT2.XLS";#N/A,#N/A,FALSE,"ECCMP";#N/A,#N/A,FALSE,"WELDER.XLS"}</definedName>
    <definedName name="DNKQ">#N/A</definedName>
    <definedName name="DP" localSheetId="1">#REF!</definedName>
    <definedName name="DP" localSheetId="0">#REF!</definedName>
    <definedName name="DP" localSheetId="2">#REF!</definedName>
    <definedName name="DP">#REF!</definedName>
    <definedName name="DPL" localSheetId="1">#REF!</definedName>
    <definedName name="DPL" localSheetId="0">#REF!</definedName>
    <definedName name="DPL" localSheetId="2">#REF!</definedName>
    <definedName name="DPL">#REF!</definedName>
    <definedName name="Drills_Combine" localSheetId="1">#REF!</definedName>
    <definedName name="Drills_Combine" localSheetId="0">#REF!</definedName>
    <definedName name="Drills_Combine" localSheetId="2">#REF!</definedName>
    <definedName name="Drills_Combine">#REF!</definedName>
    <definedName name="ds" localSheetId="1" hidden="1">{#N/A,#N/A,FALSE,"str_title";#N/A,#N/A,FALSE,"SUM";#N/A,#N/A,FALSE,"Scope";#N/A,#N/A,FALSE,"PIE-Jn";#N/A,#N/A,FALSE,"PIE-Jn_Hz";#N/A,#N/A,FALSE,"Liq_Plan";#N/A,#N/A,FALSE,"S_Curve";#N/A,#N/A,FALSE,"Liq_Prof";#N/A,#N/A,FALSE,"Man_Pwr";#N/A,#N/A,FALSE,"Man_Prof"}</definedName>
    <definedName name="ds" hidden="1">{#N/A,#N/A,FALSE,"str_title";#N/A,#N/A,FALSE,"SUM";#N/A,#N/A,FALSE,"Scope";#N/A,#N/A,FALSE,"PIE-Jn";#N/A,#N/A,FALSE,"PIE-Jn_Hz";#N/A,#N/A,FALSE,"Liq_Plan";#N/A,#N/A,FALSE,"S_Curve";#N/A,#N/A,FALSE,"Liq_Prof";#N/A,#N/A,FALSE,"Man_Pwr";#N/A,#N/A,FALSE,"Man_Prof"}</definedName>
    <definedName name="dsadaD" localSheetId="1" hidden="1">{#N/A,#N/A,FALSE,"COVER1.XLS ";#N/A,#N/A,FALSE,"RACT1.XLS";#N/A,#N/A,FALSE,"RACT2.XLS";#N/A,#N/A,FALSE,"ECCMP";#N/A,#N/A,FALSE,"WELDER.XLS"}</definedName>
    <definedName name="dsadaD" hidden="1">{#N/A,#N/A,FALSE,"COVER1.XLS ";#N/A,#N/A,FALSE,"RACT1.XLS";#N/A,#N/A,FALSE,"RACT2.XLS";#N/A,#N/A,FALSE,"ECCMP";#N/A,#N/A,FALSE,"WELDER.XLS"}</definedName>
    <definedName name="dsfasdaf">#N/A</definedName>
    <definedName name="dsfe">#N/A</definedName>
    <definedName name="e_u" localSheetId="1">#REF!</definedName>
    <definedName name="e_u">#REF!</definedName>
    <definedName name="eatl" localSheetId="1">#REF!</definedName>
    <definedName name="eatl">#REF!</definedName>
    <definedName name="EBITDA_Bridge" localSheetId="1">#REF!</definedName>
    <definedName name="EBITDA_Bridge">#REF!</definedName>
    <definedName name="economics" localSheetId="1">#REF!</definedName>
    <definedName name="economics">#REF!</definedName>
    <definedName name="edfsdsfds">#N/A</definedName>
    <definedName name="ee"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e" localSheetId="1">#REF!</definedName>
    <definedName name="eee">#REF!</definedName>
    <definedName name="eeee">#N/A</definedName>
    <definedName name="employee" localSheetId="1">#REF!</definedName>
    <definedName name="employee">#REF!</definedName>
    <definedName name="End_Bal" localSheetId="1">#REF!</definedName>
    <definedName name="End_Bal">#REF!</definedName>
    <definedName name="Entities" localSheetId="1">#REF!</definedName>
    <definedName name="Entities" localSheetId="0">#REF!</definedName>
    <definedName name="Entities" localSheetId="2">#REF!</definedName>
    <definedName name="Entities">#REF!</definedName>
    <definedName name="EURFEB08" localSheetId="1">#REF!</definedName>
    <definedName name="EURFEB08">#REF!</definedName>
    <definedName name="EURJUNE08" localSheetId="1">#REF!</definedName>
    <definedName name="EURJUNE08">#REF!</definedName>
    <definedName name="EURMAY08" localSheetId="1">#REF!</definedName>
    <definedName name="EURMAY08">#REF!</definedName>
    <definedName name="EUROCT08" localSheetId="1">#REF!</definedName>
    <definedName name="EUROCT08">#REF!</definedName>
    <definedName name="eva" localSheetId="1">#REF!</definedName>
    <definedName name="eva">#REF!</definedName>
    <definedName name="EVA_Chart" localSheetId="1">#REF!</definedName>
    <definedName name="EVA_Chart">#REF!</definedName>
    <definedName name="Excel_BuiltIn_Print_Area_0" localSheetId="1">#REF!</definedName>
    <definedName name="Excel_BuiltIn_Print_Area_0">#REF!</definedName>
    <definedName name="Excel_BuiltIn_Print_Area_0___0" localSheetId="1">#REF!</definedName>
    <definedName name="Excel_BuiltIn_Print_Area_0___0">#REF!</definedName>
    <definedName name="Excel_BuiltIn_Print_Titles_0" localSheetId="1">#REF!</definedName>
    <definedName name="Excel_BuiltIn_Print_Titles_0">#REF!</definedName>
    <definedName name="Excel_BuiltIn_Print_Titles_0___0" localSheetId="1">#REF!</definedName>
    <definedName name="Excel_BuiltIn_Print_Titles_0___0">#REF!</definedName>
    <definedName name="Expected_balance" localSheetId="1">#REF!</definedName>
    <definedName name="Expected_balance">#REF!</definedName>
    <definedName name="exprange" localSheetId="1">#REF!</definedName>
    <definedName name="exprange">#REF!</definedName>
    <definedName name="EXPS" localSheetId="1">#REF!</definedName>
    <definedName name="EXPS">#REF!</definedName>
    <definedName name="Extra_Pay" localSheetId="1">#REF!</definedName>
    <definedName name="Extra_Pay">#REF!</definedName>
    <definedName name="F" localSheetId="1">#REF!</definedName>
    <definedName name="F" localSheetId="0">#REF!</definedName>
    <definedName name="F" localSheetId="2">#REF!</definedName>
    <definedName name="F">#REF!</definedName>
    <definedName name="FA" localSheetId="1">#REF!</definedName>
    <definedName name="FA">#REF!</definedName>
    <definedName name="FABYDHARA" localSheetId="1">#REF!</definedName>
    <definedName name="FABYDHARA">#REF!</definedName>
    <definedName name="fac_hw" localSheetId="1">#REF!</definedName>
    <definedName name="fac_hw">#REF!</definedName>
    <definedName name="fac_loc" localSheetId="1">#REF!</definedName>
    <definedName name="fac_loc">#REF!</definedName>
    <definedName name="fac_sw" localSheetId="1">#REF!</definedName>
    <definedName name="fac_sw">#REF!</definedName>
    <definedName name="fasdfasdfds">#N/A</definedName>
    <definedName name="fco" localSheetId="1">#REF!</definedName>
    <definedName name="fco">#REF!</definedName>
    <definedName name="FDAGSA" localSheetId="1">#REF!</definedName>
    <definedName name="FDAGSA">#REF!</definedName>
    <definedName name="fdfd" localSheetId="1" hidden="1">{#N/A,#N/A,FALSE,"COVER.XLS";#N/A,#N/A,FALSE,"RACT1.XLS";#N/A,#N/A,FALSE,"RACT2.XLS";#N/A,#N/A,FALSE,"ECCMP";#N/A,#N/A,FALSE,"WELDER.XLS"}</definedName>
    <definedName name="fdfd" hidden="1">{#N/A,#N/A,FALSE,"COVER.XLS";#N/A,#N/A,FALSE,"RACT1.XLS";#N/A,#N/A,FALSE,"RACT2.XLS";#N/A,#N/A,FALSE,"ECCMP";#N/A,#N/A,FALSE,"WELDER.XLS"}</definedName>
    <definedName name="ffdf">#N/A</definedName>
    <definedName name="fff">#N/A</definedName>
    <definedName name="fgdgncvbn" localSheetId="1">#REF!</definedName>
    <definedName name="fgdgncvbn">#REF!</definedName>
    <definedName name="fgvbhnj" localSheetId="1">#REF!</definedName>
    <definedName name="fgvbhnj">#REF!</definedName>
    <definedName name="fhhhh" localSheetId="1" hidden="1">{#N/A,#N/A,FALSE,"str_title";#N/A,#N/A,FALSE,"SUM";#N/A,#N/A,FALSE,"Scope";#N/A,#N/A,FALSE,"PIE-Jn";#N/A,#N/A,FALSE,"PIE-Jn_Hz";#N/A,#N/A,FALSE,"Liq_Plan";#N/A,#N/A,FALSE,"S_Curve";#N/A,#N/A,FALSE,"Liq_Prof";#N/A,#N/A,FALSE,"Man_Pwr";#N/A,#N/A,FALSE,"Man_Prof"}</definedName>
    <definedName name="fhhhh" hidden="1">{#N/A,#N/A,FALSE,"str_title";#N/A,#N/A,FALSE,"SUM";#N/A,#N/A,FALSE,"Scope";#N/A,#N/A,FALSE,"PIE-Jn";#N/A,#N/A,FALSE,"PIE-Jn_Hz";#N/A,#N/A,FALSE,"Liq_Plan";#N/A,#N/A,FALSE,"S_Curve";#N/A,#N/A,FALSE,"Liq_Prof";#N/A,#N/A,FALSE,"Man_Pwr";#N/A,#N/A,FALSE,"Man_Prof"}</definedName>
    <definedName name="FINPRODN.SALESQTY" localSheetId="1">#REF!</definedName>
    <definedName name="FINPRODN.SALESQTY" localSheetId="0">#REF!</definedName>
    <definedName name="FINPRODN.SALESQTY" localSheetId="2">#REF!</definedName>
    <definedName name="FINPRODN.SALESQTY">#REF!</definedName>
    <definedName name="FIX" localSheetId="1">#REF!</definedName>
    <definedName name="FIX">#REF!</definedName>
    <definedName name="Fix_Assets" localSheetId="1">#REF!</definedName>
    <definedName name="Fix_Assets">#REF!</definedName>
    <definedName name="fjfk">#N/A</definedName>
    <definedName name="FNAME" localSheetId="1">#REF!</definedName>
    <definedName name="FNAME">#REF!</definedName>
    <definedName name="from"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om"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TSHSUM" localSheetId="1">#REF!</definedName>
    <definedName name="FRTSHSUM" localSheetId="0">#REF!</definedName>
    <definedName name="FRTSHSUM" localSheetId="2">#REF!</definedName>
    <definedName name="FRTSHSUM">#REF!</definedName>
    <definedName name="Full_Print" localSheetId="1">#REF!</definedName>
    <definedName name="Full_Print">#REF!</definedName>
    <definedName name="fxdtr" localSheetId="1">#REF!</definedName>
    <definedName name="fxdtr">#REF!</definedName>
    <definedName name="g"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BPFEB08" localSheetId="1">#REF!</definedName>
    <definedName name="GBPFEB08">#REF!</definedName>
    <definedName name="GBPJUNE08" localSheetId="1">#REF!</definedName>
    <definedName name="GBPJUNE08">#REF!</definedName>
    <definedName name="GBPMAY08" localSheetId="1">#REF!</definedName>
    <definedName name="GBPMAY08">#REF!</definedName>
    <definedName name="GBPOCT08" localSheetId="1">#REF!</definedName>
    <definedName name="GBPOCT08">#REF!</definedName>
    <definedName name="gg" localSheetId="1" hidden="1">{#N/A,#N/A,FALSE,"COVER1.XLS ";#N/A,#N/A,FALSE,"RACT1.XLS";#N/A,#N/A,FALSE,"RACT2.XLS";#N/A,#N/A,FALSE,"ECCMP";#N/A,#N/A,FALSE,"WELDER.XLS"}</definedName>
    <definedName name="gg" hidden="1">{#N/A,#N/A,FALSE,"COVER1.XLS ";#N/A,#N/A,FALSE,"RACT1.XLS";#N/A,#N/A,FALSE,"RACT2.XLS";#N/A,#N/A,FALSE,"ECCMP";#N/A,#N/A,FALSE,"WELDER.XLS"}</definedName>
    <definedName name="ggg">#N/A</definedName>
    <definedName name="gopi" localSheetId="1" hidden="1">{#N/A,#N/A,FALSE,"consu_cover";#N/A,#N/A,FALSE,"consu_strategy";#N/A,#N/A,FALSE,"consu_flow";#N/A,#N/A,FALSE,"Summary_reqmt";#N/A,#N/A,FALSE,"field_ppg";#N/A,#N/A,FALSE,"ppg_shop";#N/A,#N/A,FALSE,"strl";#N/A,#N/A,FALSE,"tankages";#N/A,#N/A,FALSE,"gases"}</definedName>
    <definedName name="gopi" hidden="1">{#N/A,#N/A,FALSE,"consu_cover";#N/A,#N/A,FALSE,"consu_strategy";#N/A,#N/A,FALSE,"consu_flow";#N/A,#N/A,FALSE,"Summary_reqmt";#N/A,#N/A,FALSE,"field_ppg";#N/A,#N/A,FALSE,"ppg_shop";#N/A,#N/A,FALSE,"strl";#N/A,#N/A,FALSE,"tankages";#N/A,#N/A,FALSE,"gases"}</definedName>
    <definedName name="gr" localSheetId="1" hidden="1">{#N/A,#N/A,FALSE,"COVER.XLS";#N/A,#N/A,FALSE,"RACT1.XLS";#N/A,#N/A,FALSE,"RACT2.XLS";#N/A,#N/A,FALSE,"ECCMP";#N/A,#N/A,FALSE,"WELDER.XLS"}</definedName>
    <definedName name="gr" hidden="1">{#N/A,#N/A,FALSE,"COVER.XLS";#N/A,#N/A,FALSE,"RACT1.XLS";#N/A,#N/A,FALSE,"RACT2.XLS";#N/A,#N/A,FALSE,"ECCMP";#N/A,#N/A,FALSE,"WELDER.XLS"}</definedName>
    <definedName name="graph" localSheetId="1">#REF!</definedName>
    <definedName name="graph">#REF!</definedName>
    <definedName name="gt" localSheetId="1" hidden="1">{#N/A,#N/A,FALSE,"str_title";#N/A,#N/A,FALSE,"SUM";#N/A,#N/A,FALSE,"Scope";#N/A,#N/A,FALSE,"PIE-Jn";#N/A,#N/A,FALSE,"PIE-Jn_Hz";#N/A,#N/A,FALSE,"Liq_Plan";#N/A,#N/A,FALSE,"S_Curve";#N/A,#N/A,FALSE,"Liq_Prof";#N/A,#N/A,FALSE,"Man_Pwr";#N/A,#N/A,FALSE,"Man_Prof"}</definedName>
    <definedName name="gt" hidden="1">{#N/A,#N/A,FALSE,"str_title";#N/A,#N/A,FALSE,"SUM";#N/A,#N/A,FALSE,"Scope";#N/A,#N/A,FALSE,"PIE-Jn";#N/A,#N/A,FALSE,"PIE-Jn_Hz";#N/A,#N/A,FALSE,"Liq_Plan";#N/A,#N/A,FALSE,"S_Curve";#N/A,#N/A,FALSE,"Liq_Prof";#N/A,#N/A,FALSE,"Man_Pwr";#N/A,#N/A,FALSE,"Man_Prof"}</definedName>
    <definedName name="Guj" localSheetId="1">#REF!</definedName>
    <definedName name="Guj">#REF!</definedName>
    <definedName name="h">#N/A</definedName>
    <definedName name="hap" localSheetId="1" hidden="1">{#N/A,#N/A,FALSE,"COVER1.XLS ";#N/A,#N/A,FALSE,"RACT1.XLS";#N/A,#N/A,FALSE,"RACT2.XLS";#N/A,#N/A,FALSE,"ECCMP";#N/A,#N/A,FALSE,"WELDER.XLS"}</definedName>
    <definedName name="hap" hidden="1">{#N/A,#N/A,FALSE,"COVER1.XLS ";#N/A,#N/A,FALSE,"RACT1.XLS";#N/A,#N/A,FALSE,"RACT2.XLS";#N/A,#N/A,FALSE,"ECCMP";#N/A,#N/A,FALSE,"WELDER.XLS"}</definedName>
    <definedName name="Header" localSheetId="1">#REF!</definedName>
    <definedName name="Header">#REF!</definedName>
    <definedName name="Header_Row" localSheetId="1">ROW(#REF!)</definedName>
    <definedName name="Header_Row">ROW(#REF!)</definedName>
    <definedName name="heading" localSheetId="1">#REF!</definedName>
    <definedName name="heading">#REF!</definedName>
    <definedName name="hifac" localSheetId="1">#REF!</definedName>
    <definedName name="hifac">#REF!</definedName>
    <definedName name="hjhfhfjhkjyiuyo">#N/A</definedName>
    <definedName name="HOR" localSheetId="1">#REF!</definedName>
    <definedName name="HOR" localSheetId="0">#REF!</definedName>
    <definedName name="HOR" localSheetId="2">#REF!</definedName>
    <definedName name="HOR">#REF!</definedName>
    <definedName name="hw_sh" localSheetId="1">#REF!</definedName>
    <definedName name="hw_sh">#REF!</definedName>
    <definedName name="hwfac" localSheetId="1">#REF!</definedName>
    <definedName name="hwfac">#REF!</definedName>
    <definedName name="iarea3" localSheetId="1">#REF!,#REF!,#REF!,#REF!,#REF!,#REF!,#REF!,#REF!</definedName>
    <definedName name="iarea3">#REF!,#REF!,#REF!,#REF!,#REF!,#REF!,#REF!,#REF!</definedName>
    <definedName name="idu_bs" localSheetId="1">#REF!</definedName>
    <definedName name="idu_bs">#REF!</definedName>
    <definedName name="idu_ts" localSheetId="1">#REF!</definedName>
    <definedName name="idu_ts">#REF!</definedName>
    <definedName name="ifbqekvbqev" localSheetId="1">#REF!</definedName>
    <definedName name="ifbqekvbqev">#REF!</definedName>
    <definedName name="IndexA" localSheetId="1">#REF!</definedName>
    <definedName name="IndexA">#REF!</definedName>
    <definedName name="INDIAN_RAYON_AND_INDUSTRIES_LIMITED">"ANNX1"</definedName>
    <definedName name="INI" localSheetId="1">#REF!</definedName>
    <definedName name="INI">#REF!</definedName>
    <definedName name="INI_ConsolidationName" localSheetId="1">#REF!</definedName>
    <definedName name="INI_ConsolidationName">#REF!</definedName>
    <definedName name="INI_CurFYStart" localSheetId="1">#REF!</definedName>
    <definedName name="INI_CurFYStart">#REF!</definedName>
    <definedName name="INI_CurMth" localSheetId="1">#REF!</definedName>
    <definedName name="INI_CurMth">#REF!</definedName>
    <definedName name="Ini_CurMthNo" localSheetId="1">#REF!</definedName>
    <definedName name="Ini_CurMthNo">#REF!</definedName>
    <definedName name="Ini_CurUnit" localSheetId="1">#REF!</definedName>
    <definedName name="Ini_CurUnit">#REF!</definedName>
    <definedName name="Ini_ProjectName" localSheetId="1">#REF!</definedName>
    <definedName name="Ini_ProjectName">#REF!</definedName>
    <definedName name="INI_PrvFYStart" localSheetId="1">#REF!</definedName>
    <definedName name="INI_PrvFYStart">#REF!</definedName>
    <definedName name="Ini_Scenario" localSheetId="1">#REF!</definedName>
    <definedName name="Ini_Scenario">#REF!</definedName>
    <definedName name="Ini_Year0" localSheetId="1">#REF!</definedName>
    <definedName name="Ini_Year0">#REF!</definedName>
    <definedName name="Ini_Year0Col" localSheetId="1">#REF!</definedName>
    <definedName name="Ini_Year0Col">#REF!</definedName>
    <definedName name="Ins_Cwara" localSheetId="1">#REF!</definedName>
    <definedName name="Ins_Cwara" localSheetId="0">#REF!</definedName>
    <definedName name="Ins_Cwara" localSheetId="2">#REF!</definedName>
    <definedName name="Ins_Cwara">#REF!</definedName>
    <definedName name="Ins_Jalgaon1" localSheetId="1">#REF!</definedName>
    <definedName name="Ins_Jalgaon1" localSheetId="0">#REF!</definedName>
    <definedName name="Ins_Jalgaon1" localSheetId="2">#REF!</definedName>
    <definedName name="Ins_Jalgaon1">#REF!</definedName>
    <definedName name="Ins_Thane" localSheetId="1">#REF!</definedName>
    <definedName name="Ins_Thane" localSheetId="0">#REF!</definedName>
    <definedName name="Ins_Thane" localSheetId="2">#REF!</definedName>
    <definedName name="Ins_Thane">#REF!</definedName>
    <definedName name="Int" localSheetId="1">#REF!</definedName>
    <definedName name="Int">#REF!</definedName>
    <definedName name="Interest_Rate" localSheetId="1">#REF!</definedName>
    <definedName name="Interest_Rate">#REF!</definedName>
    <definedName name="INV" localSheetId="1">#REF!</definedName>
    <definedName name="INV">#REF!</definedName>
    <definedName name="inventories" localSheetId="1">#REF!</definedName>
    <definedName name="inventories" localSheetId="0">#REF!</definedName>
    <definedName name="inventories" localSheetId="2">#REF!</definedName>
    <definedName name="inventories">#REF!</definedName>
    <definedName name="inventories7" localSheetId="1">#REF!</definedName>
    <definedName name="inventories7" localSheetId="0">#REF!</definedName>
    <definedName name="inventories7" localSheetId="2">#REF!</definedName>
    <definedName name="inventories7">#REF!</definedName>
    <definedName name="INVENTORY" localSheetId="1">#REF!</definedName>
    <definedName name="INVENTORY" localSheetId="0">#REF!</definedName>
    <definedName name="INVENTORY" localSheetId="2">#REF!</definedName>
    <definedName name="INVENTORY">#REF!</definedName>
    <definedName name="investmentsc" localSheetId="1">#REF!</definedName>
    <definedName name="investmentsc">#REF!</definedName>
    <definedName name="investmentsp" localSheetId="1">#REF!</definedName>
    <definedName name="investmentsp">#REF!</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CAPEX_BR" hidden="1">"c111"</definedName>
    <definedName name="IQ_CASH_DIVIDENDS_NET_INCOME_FDIC" hidden="1">"c6738"</definedName>
    <definedName name="IQ_CASH_IN_PROCESS_FDIC" hidden="1">"c6386"</definedName>
    <definedName name="IQ_CCE_FDIC" hidden="1">"c6296"</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VEYED_TO_OTHERS_FDIC" hidden="1">"c6534"</definedName>
    <definedName name="IQ_CORE_CAPITAL_RATIO_FDIC" hidden="1">"c6745"</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VE_YEAR_FIXED_AND_FLOATING_RATE_FDIC" hidden="1">"c6422"</definedName>
    <definedName name="IQ_FIVE_YEAR_MORTGAGE_PASS_THROUGHS_FDIC" hidden="1">"c6414"</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TURITY_ONE_YEAR_LESS_FDIC" hidden="1">"c6425"</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40796.3927083333</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rr" localSheetId="1">#REF!</definedName>
    <definedName name="irr">#REF!</definedName>
    <definedName name="IT_CAPX">"{='IT CAPX'!$T$4:$T$500}"</definedName>
    <definedName name="IT_QTR" localSheetId="1">#REF!</definedName>
    <definedName name="IT_QTR" localSheetId="0">#REF!</definedName>
    <definedName name="IT_QTR" localSheetId="2">#REF!</definedName>
    <definedName name="IT_QTR">#REF!</definedName>
    <definedName name="IT_TYPE">"{='IT CAPX'!$H$4:$H$500}"</definedName>
    <definedName name="J" localSheetId="1">#REF!</definedName>
    <definedName name="J" localSheetId="0">#REF!</definedName>
    <definedName name="J" localSheetId="2">#REF!</definedName>
    <definedName name="J">#REF!</definedName>
    <definedName name="JAN" localSheetId="1">#REF!</definedName>
    <definedName name="JAN">#REF!</definedName>
    <definedName name="jgjgj" localSheetId="1" hidden="1">{#N/A,#N/A,FALSE,"COVER.XLS";#N/A,#N/A,FALSE,"RACT1.XLS";#N/A,#N/A,FALSE,"RACT2.XLS";#N/A,#N/A,FALSE,"ECCMP";#N/A,#N/A,FALSE,"WELDER.XLS"}</definedName>
    <definedName name="jgjgj" hidden="1">{#N/A,#N/A,FALSE,"COVER.XLS";#N/A,#N/A,FALSE,"RACT1.XLS";#N/A,#N/A,FALSE,"RACT2.XLS";#N/A,#N/A,FALSE,"ECCMP";#N/A,#N/A,FALSE,"WELDER.XLS"}</definedName>
    <definedName name="JHH" localSheetId="1">#REF!</definedName>
    <definedName name="JHH" localSheetId="0">#REF!</definedName>
    <definedName name="JHH" localSheetId="2">#REF!</definedName>
    <definedName name="JHH">#REF!</definedName>
    <definedName name="kaushik" localSheetId="1">#REF!</definedName>
    <definedName name="kaushik">#REF!</definedName>
    <definedName name="KDAMA">#N/A</definedName>
    <definedName name="khfl" localSheetId="1">#REF!</definedName>
    <definedName name="khfl">#REF!</definedName>
    <definedName name="kjkjgjhfydydhfdh">#N/A</definedName>
    <definedName name="KK"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k">#N/A</definedName>
    <definedName name="ks" localSheetId="1" hidden="1">{#N/A,#N/A,FALSE,"COVER.XLS";#N/A,#N/A,FALSE,"RACT1.XLS";#N/A,#N/A,FALSE,"RACT2.XLS";#N/A,#N/A,FALSE,"ECCMP";#N/A,#N/A,FALSE,"WELDER.XLS"}</definedName>
    <definedName name="ks" hidden="1">{#N/A,#N/A,FALSE,"COVER.XLS";#N/A,#N/A,FALSE,"RACT1.XLS";#N/A,#N/A,FALSE,"RACT2.XLS";#N/A,#N/A,FALSE,"ECCMP";#N/A,#N/A,FALSE,"WELDER.XLS"}</definedName>
    <definedName name="kskk" localSheetId="1" hidden="1">{#N/A,#N/A,FALSE,"COVER.XLS";#N/A,#N/A,FALSE,"RACT1.XLS";#N/A,#N/A,FALSE,"RACT2.XLS";#N/A,#N/A,FALSE,"ECCMP";#N/A,#N/A,FALSE,"WELDER.XLS"}</definedName>
    <definedName name="kskk" hidden="1">{#N/A,#N/A,FALSE,"COVER.XLS";#N/A,#N/A,FALSE,"RACT1.XLS";#N/A,#N/A,FALSE,"RACT2.XLS";#N/A,#N/A,FALSE,"ECCMP";#N/A,#N/A,FALSE,"WELDER.XLS"}</definedName>
    <definedName name="kv" localSheetId="1" hidden="1">{#N/A,#N/A,FALSE,"COVER1.XLS ";#N/A,#N/A,FALSE,"RACT1.XLS";#N/A,#N/A,FALSE,"RACT2.XLS";#N/A,#N/A,FALSE,"ECCMP";#N/A,#N/A,FALSE,"WELDER.XLS"}</definedName>
    <definedName name="kv" hidden="1">{#N/A,#N/A,FALSE,"COVER1.XLS ";#N/A,#N/A,FALSE,"RACT1.XLS";#N/A,#N/A,FALSE,"RACT2.XLS";#N/A,#N/A,FALSE,"ECCMP";#N/A,#N/A,FALSE,"WELDER.XLS"}</definedName>
    <definedName name="kvs" localSheetId="1" hidden="1">{#N/A,#N/A,FALSE,"COVER1.XLS ";#N/A,#N/A,FALSE,"RACT1.XLS";#N/A,#N/A,FALSE,"RACT2.XLS";#N/A,#N/A,FALSE,"ECCMP";#N/A,#N/A,FALSE,"WELDER.XLS"}</definedName>
    <definedName name="kvs" hidden="1">{#N/A,#N/A,FALSE,"COVER1.XLS ";#N/A,#N/A,FALSE,"RACT1.XLS";#N/A,#N/A,FALSE,"RACT2.XLS";#N/A,#N/A,FALSE,"ECCMP";#N/A,#N/A,FALSE,"WELDER.XLS"}</definedName>
    <definedName name="kvv" localSheetId="1" hidden="1">{#N/A,#N/A,FALSE,"COVER.XLS";#N/A,#N/A,FALSE,"RACT1.XLS";#N/A,#N/A,FALSE,"RACT2.XLS";#N/A,#N/A,FALSE,"ECCMP";#N/A,#N/A,FALSE,"WELDER.XLS"}</definedName>
    <definedName name="kvv" hidden="1">{#N/A,#N/A,FALSE,"COVER.XLS";#N/A,#N/A,FALSE,"RACT1.XLS";#N/A,#N/A,FALSE,"RACT2.XLS";#N/A,#N/A,FALSE,"ECCMP";#N/A,#N/A,FALSE,"WELDER.XLS"}</definedName>
    <definedName name="L" localSheetId="1">#REF!</definedName>
    <definedName name="L" localSheetId="0">#REF!</definedName>
    <definedName name="L" localSheetId="2">#REF!</definedName>
    <definedName name="L">#REF!</definedName>
    <definedName name="L_Adjust" localSheetId="1">#REF!</definedName>
    <definedName name="L_Adjust">#REF!</definedName>
    <definedName name="L_AJE_Tot" localSheetId="1">#REF!</definedName>
    <definedName name="L_AJE_Tot">#REF!</definedName>
    <definedName name="L_CY_Beg" localSheetId="1">#REF!</definedName>
    <definedName name="L_CY_Beg">#REF!</definedName>
    <definedName name="L_CY_End" localSheetId="1">#REF!</definedName>
    <definedName name="L_CY_End">#REF!</definedName>
    <definedName name="L_PY_End" localSheetId="1">#REF!</definedName>
    <definedName name="L_PY_End">#REF!</definedName>
    <definedName name="L_RJE_Tot" localSheetId="1">#REF!</definedName>
    <definedName name="L_RJE_Tot">#REF!</definedName>
    <definedName name="Lac">100000</definedName>
    <definedName name="Last_Row">#N/A</definedName>
    <definedName name="LC" localSheetId="1">#REF!</definedName>
    <definedName name="LC" localSheetId="0">#REF!</definedName>
    <definedName name="LC" localSheetId="2">#REF!</definedName>
    <definedName name="LC">#REF!</definedName>
    <definedName name="LCP" localSheetId="1">#REF!</definedName>
    <definedName name="LCP">#REF!</definedName>
    <definedName name="Legal_Entities" localSheetId="1">#REF!</definedName>
    <definedName name="Legal_Entities" localSheetId="0">#REF!</definedName>
    <definedName name="Legal_Entities" localSheetId="2">#REF!</definedName>
    <definedName name="Legal_Entities">#REF!</definedName>
    <definedName name="lf" localSheetId="1">#REF!</definedName>
    <definedName name="lf">#REF!</definedName>
    <definedName name="limcount" hidden="1">1</definedName>
    <definedName name="list3" localSheetId="1">#REF!</definedName>
    <definedName name="list3">#REF!</definedName>
    <definedName name="list4" localSheetId="1">#REF!</definedName>
    <definedName name="list4">#REF!</definedName>
    <definedName name="lk"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l"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l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oan_Amount" localSheetId="1">#REF!</definedName>
    <definedName name="Loan_Amount">#REF!</definedName>
    <definedName name="Loan_Start" localSheetId="1">#REF!</definedName>
    <definedName name="Loan_Start">#REF!</definedName>
    <definedName name="Loan_Years" localSheetId="1">#REF!</definedName>
    <definedName name="Loan_Years">#REF!</definedName>
    <definedName name="loca" localSheetId="1">#REF!</definedName>
    <definedName name="loca">#REF!</definedName>
    <definedName name="LOOKUP_LTA" localSheetId="1">#REF!</definedName>
    <definedName name="LOOKUP_LTA">#REF!</definedName>
    <definedName name="LOOKUP_SUPANU" localSheetId="1">#REF!</definedName>
    <definedName name="LOOKUP_SUPANU">#REF!</definedName>
    <definedName name="LT_Assumptions" localSheetId="1">#REF!</definedName>
    <definedName name="LT_Assumptions">#REF!</definedName>
    <definedName name="m" localSheetId="1">#REF!</definedName>
    <definedName name="m" localSheetId="0">#REF!</definedName>
    <definedName name="m" localSheetId="2">#REF!</definedName>
    <definedName name="m">#REF!</definedName>
    <definedName name="Mah" localSheetId="1">#REF!</definedName>
    <definedName name="Mah">#REF!</definedName>
    <definedName name="mat" localSheetId="1">#REF!</definedName>
    <definedName name="mat">#REF!</definedName>
    <definedName name="mat_rate" localSheetId="1">#REF!</definedName>
    <definedName name="mat_rate">#REF!</definedName>
    <definedName name="mean" localSheetId="1">#REF!</definedName>
    <definedName name="mean">#REF!</definedName>
    <definedName name="mean2" localSheetId="1">#REF!</definedName>
    <definedName name="mean2">#REF!</definedName>
    <definedName name="MIS_Cost" localSheetId="1">#REF!</definedName>
    <definedName name="MIS_Cost" localSheetId="0">#REF!</definedName>
    <definedName name="MIS_Cost" localSheetId="2">#REF!</definedName>
    <definedName name="MIS_Cost">#REF!</definedName>
    <definedName name="mmm" localSheetId="1" hidden="1">{#N/A,#N/A,FALSE,"COVER.XLS";#N/A,#N/A,FALSE,"RACT1.XLS";#N/A,#N/A,FALSE,"RACT2.XLS";#N/A,#N/A,FALSE,"ECCMP";#N/A,#N/A,FALSE,"WELDER.XLS"}</definedName>
    <definedName name="mmm" hidden="1">{#N/A,#N/A,FALSE,"COVER.XLS";#N/A,#N/A,FALSE,"RACT1.XLS";#N/A,#N/A,FALSE,"RACT2.XLS";#N/A,#N/A,FALSE,"ECCMP";#N/A,#N/A,FALSE,"WELDER.XLS"}</definedName>
    <definedName name="mmmmmm" localSheetId="1">#REF!</definedName>
    <definedName name="mmmmmm">#REF!</definedName>
    <definedName name="mn" localSheetId="1">#REF!</definedName>
    <definedName name="mn">#REF!</definedName>
    <definedName name="Monetary_Precision" localSheetId="1">#REF!</definedName>
    <definedName name="Monetary_Precision">#REF!</definedName>
    <definedName name="Months" localSheetId="1">#REF!</definedName>
    <definedName name="Months">#REF!</definedName>
    <definedName name="MP" localSheetId="1">#REF!</definedName>
    <definedName name="MP">#REF!</definedName>
    <definedName name="mpl" localSheetId="1">#REF!</definedName>
    <definedName name="mpl">#REF!</definedName>
    <definedName name="MYRMAY08" localSheetId="1">#REF!</definedName>
    <definedName name="MYRMAY08">#REF!</definedName>
    <definedName name="MYROCT08" localSheetId="1">#REF!</definedName>
    <definedName name="MYROCT08">#REF!</definedName>
    <definedName name="N" localSheetId="1">#REF!</definedName>
    <definedName name="N" localSheetId="0">#REF!</definedName>
    <definedName name="N" localSheetId="2">#REF!</definedName>
    <definedName name="N">#REF!</definedName>
    <definedName name="na"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me" localSheetId="1">#REF!</definedName>
    <definedName name="name">#REF!</definedName>
    <definedName name="NEWB" localSheetId="1">#REF!</definedName>
    <definedName name="NEWB">#REF!</definedName>
    <definedName name="NEWNA"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NA"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opat" localSheetId="1">#REF!</definedName>
    <definedName name="nopat">#REF!</definedName>
    <definedName name="nopatadj" localSheetId="1">#REF!</definedName>
    <definedName name="nopatadj">#REF!</definedName>
    <definedName name="NOTES" localSheetId="1">#REF!</definedName>
    <definedName name="NOTES">#REF!</definedName>
    <definedName name="NS" localSheetId="1">#REF!</definedName>
    <definedName name="NS" localSheetId="0">#REF!</definedName>
    <definedName name="NS" localSheetId="2">#REF!</definedName>
    <definedName name="NS">#REF!</definedName>
    <definedName name="nss" localSheetId="1" hidden="1">{#N/A,#N/A,FALSE,"consu_cover";#N/A,#N/A,FALSE,"consu_strategy";#N/A,#N/A,FALSE,"consu_flow";#N/A,#N/A,FALSE,"Summary_reqmt";#N/A,#N/A,FALSE,"field_ppg";#N/A,#N/A,FALSE,"ppg_shop";#N/A,#N/A,FALSE,"strl";#N/A,#N/A,FALSE,"tankages";#N/A,#N/A,FALSE,"gases"}</definedName>
    <definedName name="nss" hidden="1">{#N/A,#N/A,FALSE,"consu_cover";#N/A,#N/A,FALSE,"consu_strategy";#N/A,#N/A,FALSE,"consu_flow";#N/A,#N/A,FALSE,"Summary_reqmt";#N/A,#N/A,FALSE,"field_ppg";#N/A,#N/A,FALSE,"ppg_shop";#N/A,#N/A,FALSE,"strl";#N/A,#N/A,FALSE,"tankages";#N/A,#N/A,FALSE,"gases"}</definedName>
    <definedName name="Num_Pmt_Per_Year" localSheetId="1">#REF!</definedName>
    <definedName name="Num_Pmt_Per_Year">#REF!</definedName>
    <definedName name="Number_of_Payments" localSheetId="1">MATCH(0.01,'Reg 33-notes FY25'!End_Bal,-1)+1</definedName>
    <definedName name="Number_of_Payments">MATCH(0.01,End_Bal,-1)+1</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"%,X,RZF..Normal,CZF..C00B"</definedName>
    <definedName name="NvsPanelBusUnit">"V"</definedName>
    <definedName name="NvsReqBUOnly">"VY"</definedName>
    <definedName name="NvsStyleNme">"Classical.xls"</definedName>
    <definedName name="NvsTransLed">"VN"</definedName>
    <definedName name="NvsValTbl.ACCOUNT">"GL_ACCOUNT_TBL"</definedName>
    <definedName name="OCL" localSheetId="1">#REF!</definedName>
    <definedName name="OCL">#REF!</definedName>
    <definedName name="OFFER" localSheetId="1">#REF!</definedName>
    <definedName name="OFFER">#REF!</definedName>
    <definedName name="ok" localSheetId="1" hidden="1">{#N/A,#N/A,FALSE,"COVER1.XLS ";#N/A,#N/A,FALSE,"RACT1.XLS";#N/A,#N/A,FALSE,"RACT2.XLS";#N/A,#N/A,FALSE,"ECCMP";#N/A,#N/A,FALSE,"WELDER.XLS"}</definedName>
    <definedName name="ok" hidden="1">{#N/A,#N/A,FALSE,"COVER1.XLS ";#N/A,#N/A,FALSE,"RACT1.XLS";#N/A,#N/A,FALSE,"RACT2.XLS";#N/A,#N/A,FALSE,"ECCMP";#N/A,#N/A,FALSE,"WELDER.XLS"}</definedName>
    <definedName name="Others" localSheetId="1" hidden="1">{#N/A,#N/A,FALSE,"COVER1.XLS ";#N/A,#N/A,FALSE,"RACT1.XLS";#N/A,#N/A,FALSE,"RACT2.XLS";#N/A,#N/A,FALSE,"ECCMP";#N/A,#N/A,FALSE,"WELDER.XLS"}</definedName>
    <definedName name="Others" hidden="1">{#N/A,#N/A,FALSE,"COVER1.XLS ";#N/A,#N/A,FALSE,"RACT1.XLS";#N/A,#N/A,FALSE,"RACT2.XLS";#N/A,#N/A,FALSE,"ECCMP";#N/A,#N/A,FALSE,"WELDER.XLS"}</definedName>
    <definedName name="p" localSheetId="1">#REF!</definedName>
    <definedName name="p" localSheetId="0">#REF!</definedName>
    <definedName name="p" localSheetId="2">#REF!</definedName>
    <definedName name="p">#REF!</definedName>
    <definedName name="PA" localSheetId="1">#REF!</definedName>
    <definedName name="PA" localSheetId="0">#REF!</definedName>
    <definedName name="PA" localSheetId="2">#REF!</definedName>
    <definedName name="PA">#REF!</definedName>
    <definedName name="PasteArea" localSheetId="1">#REF!</definedName>
    <definedName name="PasteArea" localSheetId="0">#REF!</definedName>
    <definedName name="PasteArea" localSheetId="2">#REF!</definedName>
    <definedName name="PasteArea">#REF!</definedName>
    <definedName name="Pay_Date" localSheetId="1">#REF!</definedName>
    <definedName name="Pay_Date">#REF!</definedName>
    <definedName name="Pay_Num" localSheetId="1">#REF!</definedName>
    <definedName name="Pay_Num">#REF!</definedName>
    <definedName name="Payment_Date" localSheetId="1">DATE(YEAR('Reg 33-notes FY25'!Loan_Start),MONTH('Reg 33-notes FY25'!Loan_Start)+Payment_Number,DAY('Reg 33-notes FY25'!Loan_Start))</definedName>
    <definedName name="Payment_Date">DATE(YEAR(Loan_Start),MONTH(Loan_Start)+Payment_Number,DAY(Loan_Start))</definedName>
    <definedName name="PD" localSheetId="1">#REF!</definedName>
    <definedName name="PD" localSheetId="0">#REF!</definedName>
    <definedName name="PD" localSheetId="2">#REF!</definedName>
    <definedName name="PD">#REF!</definedName>
    <definedName name="People_PSI">#N/A</definedName>
    <definedName name="PF" localSheetId="1" hidden="1">{#N/A,#N/A,FALSE,"COVER.XLS";#N/A,#N/A,FALSE,"RACT1.XLS";#N/A,#N/A,FALSE,"RACT2.XLS";#N/A,#N/A,FALSE,"ECCMP";#N/A,#N/A,FALSE,"WELDER.XLS"}</definedName>
    <definedName name="PF" hidden="1">{#N/A,#N/A,FALSE,"COVER.XLS";#N/A,#N/A,FALSE,"RACT1.XLS";#N/A,#N/A,FALSE,"RACT2.XLS";#N/A,#N/A,FALSE,"ECCMP";#N/A,#N/A,FALSE,"WELDER.XLS"}</definedName>
    <definedName name="PFS" localSheetId="1">#REF!</definedName>
    <definedName name="PFS" localSheetId="0">#REF!</definedName>
    <definedName name="PFS" localSheetId="2">#REF!</definedName>
    <definedName name="PFS">#REF!</definedName>
    <definedName name="Pithampur_Drills" localSheetId="1">#REF!</definedName>
    <definedName name="Pithampur_Drills" localSheetId="0">#REF!</definedName>
    <definedName name="Pithampur_Drills" localSheetId="2">#REF!</definedName>
    <definedName name="Pithampur_Drills">#REF!</definedName>
    <definedName name="Pithampur_Files" localSheetId="1">#REF!</definedName>
    <definedName name="Pithampur_Files" localSheetId="0">#REF!</definedName>
    <definedName name="Pithampur_Files" localSheetId="2">#REF!</definedName>
    <definedName name="Pithampur_Files">#REF!</definedName>
    <definedName name="Pithampur_RM" localSheetId="1">#REF!</definedName>
    <definedName name="Pithampur_RM" localSheetId="0">#REF!</definedName>
    <definedName name="Pithampur_RM" localSheetId="2">#REF!</definedName>
    <definedName name="Pithampur_RM">#REF!</definedName>
    <definedName name="PL" localSheetId="1">#REF!</definedName>
    <definedName name="PL">#REF!</definedName>
    <definedName name="plan2" localSheetId="1">#REF!</definedName>
    <definedName name="plan2">#REF!</definedName>
    <definedName name="plan3" localSheetId="1">#REF!</definedName>
    <definedName name="plan3">#REF!</definedName>
    <definedName name="plan4" localSheetId="1">#REF!</definedName>
    <definedName name="plan4">#REF!</definedName>
    <definedName name="plan5" localSheetId="1">#REF!</definedName>
    <definedName name="plan5">#REF!</definedName>
    <definedName name="plan6" localSheetId="1">#REF!</definedName>
    <definedName name="plan6">#REF!</definedName>
    <definedName name="plan7" localSheetId="1">#REF!</definedName>
    <definedName name="plan7">#REF!</definedName>
    <definedName name="plan8" localSheetId="1">#REF!</definedName>
    <definedName name="plan8">#REF!</definedName>
    <definedName name="plan8\10" localSheetId="1">#REF!</definedName>
    <definedName name="plan8\10">#REF!</definedName>
    <definedName name="plan9" localSheetId="1">#REF!</definedName>
    <definedName name="plan9">#REF!</definedName>
    <definedName name="pmop" localSheetId="1">#REF!,#REF!,#REF!</definedName>
    <definedName name="pmop">#REF!,#REF!,#REF!</definedName>
    <definedName name="pmop1" localSheetId="1">#REF!,#REF!,#REF!</definedName>
    <definedName name="pmop1">#REF!,#REF!,#REF!</definedName>
    <definedName name="PPD" localSheetId="1">#REF!</definedName>
    <definedName name="PPD">#REF!</definedName>
    <definedName name="ppp" localSheetId="1">#REF!</definedName>
    <definedName name="ppp">#REF!</definedName>
    <definedName name="PRE" localSheetId="1">#REF!</definedName>
    <definedName name="PRE">#REF!</definedName>
    <definedName name="prg" localSheetId="1">#REF!</definedName>
    <definedName name="prg">#REF!</definedName>
    <definedName name="Princ" localSheetId="1">#REF!</definedName>
    <definedName name="Princ">#REF!</definedName>
    <definedName name="_xlnm.Print_Area" localSheetId="3">'Reg 33 FY24'!$A$1:$H$83</definedName>
    <definedName name="_xlnm.Print_Area" localSheetId="1">'Reg 33-notes FY25'!$A$5:$F$55</definedName>
    <definedName name="_xlnm.Print_Area" localSheetId="0">'Reg 33-P&amp;L FY25'!$C$1:$X$74</definedName>
    <definedName name="_xlnm.Print_Area" localSheetId="2">'Reg33-BS FY25'!$C$1:$CC$73</definedName>
    <definedName name="_xlnm.Print_Area">#REF!</definedName>
    <definedName name="Print_Area___0___0___0" localSheetId="1">#REF!</definedName>
    <definedName name="Print_Area___0___0___0">#REF!</definedName>
    <definedName name="Print_Area___0___0___0___0___0" localSheetId="1">#REF!</definedName>
    <definedName name="Print_Area___0___0___0___0___0">#REF!</definedName>
    <definedName name="Print_Area___0___0___0___0___0___0" localSheetId="1">#REF!</definedName>
    <definedName name="Print_Area___0___0___0___0___0___0">#REF!</definedName>
    <definedName name="Print_Area___0___0___0___0___0___0___0___0" localSheetId="1">#REF!</definedName>
    <definedName name="Print_Area___0___0___0___0___0___0___0___0">#REF!</definedName>
    <definedName name="PRINT_AREA_MI" localSheetId="1">#REF!</definedName>
    <definedName name="PRINT_AREA_MI" localSheetId="0">#REF!</definedName>
    <definedName name="PRINT_AREA_MI" localSheetId="2">#REF!</definedName>
    <definedName name="PRINT_AREA_MI">#REF!</definedName>
    <definedName name="Print_Area_Reset" localSheetId="1">OFFSET('Reg 33-notes FY25'!Full_Print,0,0,Last_Row)</definedName>
    <definedName name="Print_Area_Reset">OFFSET(Full_Print,0,0,Last_Row)</definedName>
    <definedName name="_xlnm.Print_Titles" localSheetId="3">'Reg 33 FY24'!$1:$6</definedName>
    <definedName name="_xlnm.Print_Titles" localSheetId="2">'Reg33-BS FY25'!$1:$6</definedName>
    <definedName name="_xlnm.Print_Titles">#REF!</definedName>
    <definedName name="Print_Titles___0" localSheetId="1">#REF!</definedName>
    <definedName name="Print_Titles___0">#REF!</definedName>
    <definedName name="Print_Titles___0___0" localSheetId="1">#REF!</definedName>
    <definedName name="Print_Titles___0___0">#REF!</definedName>
    <definedName name="PRINT_TITLES_MI" localSheetId="1">#REF!</definedName>
    <definedName name="PRINT_TITLES_MI" localSheetId="0">#REF!</definedName>
    <definedName name="PRINT_TITLES_MI" localSheetId="2">#REF!</definedName>
    <definedName name="PRINT_TITLES_MI">#REF!</definedName>
    <definedName name="printarea" localSheetId="1">#REF!</definedName>
    <definedName name="printarea" localSheetId="0">#REF!</definedName>
    <definedName name="printarea" localSheetId="2">#REF!</definedName>
    <definedName name="printarea">#REF!</definedName>
    <definedName name="prod" localSheetId="1">#REF!</definedName>
    <definedName name="prod">#REF!</definedName>
    <definedName name="PRODNPARAMETRES" localSheetId="1">#REF!</definedName>
    <definedName name="PRODNPARAMETRES" localSheetId="0">#REF!</definedName>
    <definedName name="PRODNPARAMETRES" localSheetId="2">#REF!</definedName>
    <definedName name="PRODNPARAMETRES">#REF!</definedName>
    <definedName name="PROFIT" localSheetId="1">#REF!</definedName>
    <definedName name="PROFIT" localSheetId="0">#REF!</definedName>
    <definedName name="PROFIT" localSheetId="2">#REF!</definedName>
    <definedName name="PROFIT">#REF!</definedName>
    <definedName name="Profit_and_Loss" localSheetId="1">#REF!</definedName>
    <definedName name="Profit_and_Loss">#REF!</definedName>
    <definedName name="profit6" localSheetId="1">#REF!</definedName>
    <definedName name="profit6" localSheetId="0">#REF!</definedName>
    <definedName name="profit6" localSheetId="2">#REF!</definedName>
    <definedName name="profit6">#REF!</definedName>
    <definedName name="PROFITABILITY" localSheetId="1">#REF!</definedName>
    <definedName name="PROFITABILITY" localSheetId="0">#REF!</definedName>
    <definedName name="PROFITABILITY" localSheetId="2">#REF!</definedName>
    <definedName name="PROFITABILITY">#REF!</definedName>
    <definedName name="prog" localSheetId="1">#REF!</definedName>
    <definedName name="prog">#REF!</definedName>
    <definedName name="Program" localSheetId="1">#REF!</definedName>
    <definedName name="Program" localSheetId="0">#REF!</definedName>
    <definedName name="Program" localSheetId="2">#REF!</definedName>
    <definedName name="Program">#REF!</definedName>
    <definedName name="projectname" localSheetId="1">#REF!</definedName>
    <definedName name="projectname">#REF!</definedName>
    <definedName name="PRT" localSheetId="1">#REF!</definedName>
    <definedName name="PRT" localSheetId="0">#REF!</definedName>
    <definedName name="PRT" localSheetId="2">#REF!</definedName>
    <definedName name="PRT">#REF!</definedName>
    <definedName name="psb" localSheetId="1">#REF!</definedName>
    <definedName name="psb">#REF!</definedName>
    <definedName name="pt.3" localSheetId="1">#REF!</definedName>
    <definedName name="pt.3" localSheetId="0">#REF!</definedName>
    <definedName name="pt.3" localSheetId="2">#REF!</definedName>
    <definedName name="pt.3">#REF!</definedName>
    <definedName name="py" localSheetId="1">#REF!</definedName>
    <definedName name="py">#REF!</definedName>
    <definedName name="Q" localSheetId="1">#REF!</definedName>
    <definedName name="Q" localSheetId="0">#REF!</definedName>
    <definedName name="Q" localSheetId="2">#REF!</definedName>
    <definedName name="Q">#REF!</definedName>
    <definedName name="qai">#N/A</definedName>
    <definedName name="qq" localSheetId="1" hidden="1">{#N/A,#N/A,FALSE,"COVER1.XLS ";#N/A,#N/A,FALSE,"RACT1.XLS";#N/A,#N/A,FALSE,"RACT2.XLS";#N/A,#N/A,FALSE,"ECCMP";#N/A,#N/A,FALSE,"WELDER.XLS"}</definedName>
    <definedName name="qq" hidden="1">{#N/A,#N/A,FALSE,"COVER1.XLS ";#N/A,#N/A,FALSE,"RACT1.XLS";#N/A,#N/A,FALSE,"RACT2.XLS";#N/A,#N/A,FALSE,"ECCMP";#N/A,#N/A,FALSE,"WELDER.XLS"}</definedName>
    <definedName name="qqa">#N/A</definedName>
    <definedName name="qqqqqqqqqqqqqqqq"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qqqqqqqqqqqqqqqq"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R_" localSheetId="1">#REF!</definedName>
    <definedName name="R_" localSheetId="0">#REF!</definedName>
    <definedName name="R_" localSheetId="2">#REF!</definedName>
    <definedName name="R_">#REF!</definedName>
    <definedName name="R_Factor" localSheetId="1">#REF!</definedName>
    <definedName name="R_Factor">#REF!</definedName>
    <definedName name="ra" localSheetId="1">#REF!</definedName>
    <definedName name="ra">#REF!</definedName>
    <definedName name="Ratnagiri" localSheetId="1">#REF!</definedName>
    <definedName name="Ratnagiri" localSheetId="0">#REF!</definedName>
    <definedName name="Ratnagiri" localSheetId="2">#REF!</definedName>
    <definedName name="Ratnagiri">#REF!</definedName>
    <definedName name="ravi" localSheetId="1">#REF!</definedName>
    <definedName name="ravi">#REF!</definedName>
    <definedName name="RawData" localSheetId="1">#REF!</definedName>
    <definedName name="RawData">#REF!</definedName>
    <definedName name="Rdate" localSheetId="1">#REF!</definedName>
    <definedName name="Rdate">#REF!</definedName>
    <definedName name="RDN" localSheetId="1" hidden="1">{#N/A,#N/A,FALSE,"COVER.XLS";#N/A,#N/A,FALSE,"RACT1.XLS";#N/A,#N/A,FALSE,"RACT2.XLS";#N/A,#N/A,FALSE,"ECCMP";#N/A,#N/A,FALSE,"WELDER.XLS"}</definedName>
    <definedName name="RDN" hidden="1">{#N/A,#N/A,FALSE,"COVER.XLS";#N/A,#N/A,FALSE,"RACT1.XLS";#N/A,#N/A,FALSE,"RACT2.XLS";#N/A,#N/A,FALSE,"ECCMP";#N/A,#N/A,FALSE,"WELDER.XLS"}</definedName>
    <definedName name="RECEIVABLES" localSheetId="1">#REF!</definedName>
    <definedName name="RECEIVABLES" localSheetId="0">#REF!</definedName>
    <definedName name="RECEIVABLES" localSheetId="2">#REF!</definedName>
    <definedName name="RECEIVABLES">#REF!</definedName>
    <definedName name="receivables8" localSheetId="1">#REF!</definedName>
    <definedName name="receivables8" localSheetId="0">#REF!</definedName>
    <definedName name="receivables8" localSheetId="2">#REF!</definedName>
    <definedName name="receivables8">#REF!</definedName>
    <definedName name="Repodate" localSheetId="1">#REF!</definedName>
    <definedName name="Repodate">#REF!</definedName>
    <definedName name="res" localSheetId="1" hidden="1">{#N/A,#N/A,FALSE,"COVER1.XLS ";#N/A,#N/A,FALSE,"RACT1.XLS";#N/A,#N/A,FALSE,"RACT2.XLS";#N/A,#N/A,FALSE,"ECCMP";#N/A,#N/A,FALSE,"WELDER.XLS"}</definedName>
    <definedName name="res" hidden="1">{#N/A,#N/A,FALSE,"COVER1.XLS ";#N/A,#N/A,FALSE,"RACT1.XLS";#N/A,#N/A,FALSE,"RACT2.XLS";#N/A,#N/A,FALSE,"ECCMP";#N/A,#N/A,FALSE,"WELDER.XLS"}</definedName>
    <definedName name="res_sum" localSheetId="1" hidden="1">{#N/A,#N/A,FALSE,"COVER1.XLS ";#N/A,#N/A,FALSE,"RACT1.XLS";#N/A,#N/A,FALSE,"RACT2.XLS";#N/A,#N/A,FALSE,"ECCMP";#N/A,#N/A,FALSE,"WELDER.XLS"}</definedName>
    <definedName name="res_sum" hidden="1">{#N/A,#N/A,FALSE,"COVER1.XLS ";#N/A,#N/A,FALSE,"RACT1.XLS";#N/A,#N/A,FALSE,"RACT2.XLS";#N/A,#N/A,FALSE,"ECCMP";#N/A,#N/A,FALSE,"WELDER.XLS"}</definedName>
    <definedName name="Residual_difference" localSheetId="1">#REF!</definedName>
    <definedName name="Residual_difference">#REF!</definedName>
    <definedName name="REVENUECUM" localSheetId="1">#REF!</definedName>
    <definedName name="REVENUECUM" localSheetId="0">#REF!</definedName>
    <definedName name="REVENUECUM" localSheetId="2">#REF!</definedName>
    <definedName name="REVENUECUM">#REF!</definedName>
    <definedName name="REVENUEQTR" localSheetId="1">#REF!</definedName>
    <definedName name="REVENUEQTR" localSheetId="0">#REF!</definedName>
    <definedName name="REVENUEQTR" localSheetId="2">#REF!</definedName>
    <definedName name="REVENUEQTR">#REF!</definedName>
    <definedName name="revenueqtr3" localSheetId="1">#REF!</definedName>
    <definedName name="revenueqtr3" localSheetId="0">#REF!</definedName>
    <definedName name="revenueqtr3" localSheetId="2">#REF!</definedName>
    <definedName name="revenueqtr3">#REF!</definedName>
    <definedName name="rg" localSheetId="1" hidden="1">{#N/A,#N/A,FALSE,"str_title";#N/A,#N/A,FALSE,"SUM";#N/A,#N/A,FALSE,"Scope";#N/A,#N/A,FALSE,"PIE-Jn";#N/A,#N/A,FALSE,"PIE-Jn_Hz";#N/A,#N/A,FALSE,"Liq_Plan";#N/A,#N/A,FALSE,"S_Curve";#N/A,#N/A,FALSE,"Liq_Prof";#N/A,#N/A,FALSE,"Man_Pwr";#N/A,#N/A,FALSE,"Man_Prof"}</definedName>
    <definedName name="rg" hidden="1">{#N/A,#N/A,FALSE,"str_title";#N/A,#N/A,FALSE,"SUM";#N/A,#N/A,FALSE,"Scope";#N/A,#N/A,FALSE,"PIE-Jn";#N/A,#N/A,FALSE,"PIE-Jn_Hz";#N/A,#N/A,FALSE,"Liq_Plan";#N/A,#N/A,FALSE,"S_Curve";#N/A,#N/A,FALSE,"Liq_Prof";#N/A,#N/A,FALSE,"Man_Pwr";#N/A,#N/A,FALSE,"Man_Prof"}</definedName>
    <definedName name="RIB" localSheetId="1">#REF!</definedName>
    <definedName name="RIB">#REF!</definedName>
    <definedName name="Risk" localSheetId="1">#REF!</definedName>
    <definedName name="Risk" localSheetId="0">#REF!</definedName>
    <definedName name="Risk" localSheetId="2">#REF!</definedName>
    <definedName name="Risk">#REF!</definedName>
    <definedName name="RJJR" localSheetId="1">#REF!</definedName>
    <definedName name="RJJR">#REF!</definedName>
    <definedName name="RMPRICE" localSheetId="1">#REF!</definedName>
    <definedName name="RMPRICE" localSheetId="0">#REF!</definedName>
    <definedName name="RMPRICE" localSheetId="2">#REF!</definedName>
    <definedName name="RMPRICE">#REF!</definedName>
    <definedName name="RMPRICES" localSheetId="1">#REF!</definedName>
    <definedName name="RMPRICES" localSheetId="0">#REF!</definedName>
    <definedName name="RMPRICES" localSheetId="2">#REF!</definedName>
    <definedName name="RMPRICES">#REF!</definedName>
    <definedName name="ro" localSheetId="1">#REF!</definedName>
    <definedName name="ro">#REF!</definedName>
    <definedName name="rr" localSheetId="1">#REF!/#REF!</definedName>
    <definedName name="rr" localSheetId="0">#REF!/#REF!</definedName>
    <definedName name="rr" localSheetId="2">#REF!/#REF!</definedName>
    <definedName name="rr">#REF!/#REF!</definedName>
    <definedName name="rradj" localSheetId="1">#REF!/#REF!</definedName>
    <definedName name="rradj" localSheetId="0">#REF!/#REF!</definedName>
    <definedName name="rradj" localSheetId="2">#REF!/#REF!</definedName>
    <definedName name="rradj">#REF!/#REF!</definedName>
    <definedName name="rrdsa" localSheetId="1" hidden="1">{#N/A,#N/A,FALSE,"consu_cover";#N/A,#N/A,FALSE,"consu_strategy";#N/A,#N/A,FALSE,"consu_flow";#N/A,#N/A,FALSE,"Summary_reqmt";#N/A,#N/A,FALSE,"field_ppg";#N/A,#N/A,FALSE,"ppg_shop";#N/A,#N/A,FALSE,"strl";#N/A,#N/A,FALSE,"tankages";#N/A,#N/A,FALSE,"gases"}</definedName>
    <definedName name="rrdsa" hidden="1">{#N/A,#N/A,FALSE,"consu_cover";#N/A,#N/A,FALSE,"consu_strategy";#N/A,#N/A,FALSE,"consu_flow";#N/A,#N/A,FALSE,"Summary_reqmt";#N/A,#N/A,FALSE,"field_ppg";#N/A,#N/A,FALSE,"ppg_shop";#N/A,#N/A,FALSE,"strl";#N/A,#N/A,FALSE,"tankages";#N/A,#N/A,FALSE,"gases"}</definedName>
    <definedName name="RS" localSheetId="1">#REF!</definedName>
    <definedName name="RS">#REF!</definedName>
    <definedName name="RSV" localSheetId="1">#REF!</definedName>
    <definedName name="RSV">#REF!</definedName>
    <definedName name="RW" localSheetId="1">#REF!</definedName>
    <definedName name="RW" localSheetId="0">#REF!</definedName>
    <definedName name="RW" localSheetId="2">#REF!</definedName>
    <definedName name="RW">#REF!</definedName>
    <definedName name="rwere" localSheetId="1" hidden="1">{#N/A,#N/A,FALSE,"COVER1.XLS ";#N/A,#N/A,FALSE,"RACT1.XLS";#N/A,#N/A,FALSE,"RACT2.XLS";#N/A,#N/A,FALSE,"ECCMP";#N/A,#N/A,FALSE,"WELDER.XLS"}</definedName>
    <definedName name="rwere" hidden="1">{#N/A,#N/A,FALSE,"COVER1.XLS ";#N/A,#N/A,FALSE,"RACT1.XLS";#N/A,#N/A,FALSE,"RACT2.XLS";#N/A,#N/A,FALSE,"ECCMP";#N/A,#N/A,FALSE,"WELDER.XLS"}</definedName>
    <definedName name="s">#N/A</definedName>
    <definedName name="S_AcctDes" localSheetId="1">#REF!</definedName>
    <definedName name="S_AcctDes">#REF!</definedName>
    <definedName name="S_Adjust" localSheetId="1">#REF!</definedName>
    <definedName name="S_Adjust">#REF!</definedName>
    <definedName name="S_Adjust_Data" localSheetId="1">#REF!</definedName>
    <definedName name="S_Adjust_Data">#REF!</definedName>
    <definedName name="S_Adjust_GT" localSheetId="1">#REF!</definedName>
    <definedName name="S_Adjust_GT">#REF!</definedName>
    <definedName name="S_AJE_Tot" localSheetId="1">#REF!</definedName>
    <definedName name="S_AJE_Tot">#REF!</definedName>
    <definedName name="S_AJE_Tot_Data" localSheetId="1">#REF!</definedName>
    <definedName name="S_AJE_Tot_Data">#REF!</definedName>
    <definedName name="S_AJE_Tot_GT" localSheetId="1">#REF!</definedName>
    <definedName name="S_AJE_Tot_GT">#REF!</definedName>
    <definedName name="S_CompNum" localSheetId="1">#REF!</definedName>
    <definedName name="S_CompNum">#REF!</definedName>
    <definedName name="S_CY_Beg" localSheetId="1">#REF!</definedName>
    <definedName name="S_CY_Beg">#REF!</definedName>
    <definedName name="S_CY_Beg_Data" localSheetId="1">#REF!</definedName>
    <definedName name="S_CY_Beg_Data">#REF!</definedName>
    <definedName name="S_CY_Beg_GT" localSheetId="1">#REF!</definedName>
    <definedName name="S_CY_Beg_GT">#REF!</definedName>
    <definedName name="S_CY_End" localSheetId="1">#REF!</definedName>
    <definedName name="S_CY_End">#REF!</definedName>
    <definedName name="S_CY_End_Data" localSheetId="1">#REF!</definedName>
    <definedName name="S_CY_End_Data">#REF!</definedName>
    <definedName name="S_CY_End_GT" localSheetId="1">#REF!</definedName>
    <definedName name="S_CY_End_GT">#REF!</definedName>
    <definedName name="S_Diff_Amt" localSheetId="1">#REF!</definedName>
    <definedName name="S_Diff_Amt">#REF!</definedName>
    <definedName name="S_Diff_Pct" localSheetId="1">#REF!</definedName>
    <definedName name="S_Diff_Pct">#REF!</definedName>
    <definedName name="S_GrpNum" localSheetId="1">#REF!</definedName>
    <definedName name="S_GrpNum">#REF!</definedName>
    <definedName name="S_Headings" localSheetId="1">#REF!</definedName>
    <definedName name="S_Headings">#REF!</definedName>
    <definedName name="S_KeyValue" localSheetId="1">#REF!</definedName>
    <definedName name="S_KeyValue">#REF!</definedName>
    <definedName name="S_PY_End" localSheetId="1">#REF!</definedName>
    <definedName name="S_PY_End">#REF!</definedName>
    <definedName name="S_PY_End_Data" localSheetId="1">#REF!</definedName>
    <definedName name="S_PY_End_Data">#REF!</definedName>
    <definedName name="S_PY_End_GT" localSheetId="1">#REF!</definedName>
    <definedName name="S_PY_End_GT">#REF!</definedName>
    <definedName name="S_RJE_Tot" localSheetId="1">#REF!</definedName>
    <definedName name="S_RJE_Tot">#REF!</definedName>
    <definedName name="S_RJE_Tot_Data" localSheetId="1">#REF!</definedName>
    <definedName name="S_RJE_Tot_Data">#REF!</definedName>
    <definedName name="S_RJE_Tot_GT" localSheetId="1">#REF!</definedName>
    <definedName name="S_RJE_Tot_GT">#REF!</definedName>
    <definedName name="S_RowNum" localSheetId="1">#REF!</definedName>
    <definedName name="S_RowNum">#REF!</definedName>
    <definedName name="saf">#N/A</definedName>
    <definedName name="safa">#N/A</definedName>
    <definedName name="sag" localSheetId="1">#REF!</definedName>
    <definedName name="sag">#REF!</definedName>
    <definedName name="sagdhag" localSheetId="1" hidden="1">{#N/A,#N/A,FALSE,"COVER1.XLS ";#N/A,#N/A,FALSE,"RACT1.XLS";#N/A,#N/A,FALSE,"RACT2.XLS";#N/A,#N/A,FALSE,"ECCMP";#N/A,#N/A,FALSE,"WELDER.XLS"}</definedName>
    <definedName name="sagdhag" hidden="1">{#N/A,#N/A,FALSE,"COVER1.XLS ";#N/A,#N/A,FALSE,"RACT1.XLS";#N/A,#N/A,FALSE,"RACT2.XLS";#N/A,#N/A,FALSE,"ECCMP";#N/A,#N/A,FALSE,"WELDER.XLS"}</definedName>
    <definedName name="SAL" localSheetId="1">#REF!</definedName>
    <definedName name="SAL">#REF!</definedName>
    <definedName name="sanjay">#N/A</definedName>
    <definedName name="sanjay1">#N/A</definedName>
    <definedName name="sanjay2">#N/A</definedName>
    <definedName name="sanjay3">#N/A</definedName>
    <definedName name="sanjay4">#N/A</definedName>
    <definedName name="sanjay5">#N/A</definedName>
    <definedName name="sanjay6">#N/A</definedName>
    <definedName name="Sc" localSheetId="1">#REF!</definedName>
    <definedName name="Sc">#REF!</definedName>
    <definedName name="SCH_DEP_1" localSheetId="1">#REF!</definedName>
    <definedName name="SCH_DEP_1" localSheetId="0">#REF!</definedName>
    <definedName name="SCH_DEP_1" localSheetId="2">#REF!</definedName>
    <definedName name="SCH_DEP_1">#REF!</definedName>
    <definedName name="SCH_DEP_2" localSheetId="1">#REF!</definedName>
    <definedName name="SCH_DEP_2" localSheetId="0">#REF!</definedName>
    <definedName name="SCH_DEP_2" localSheetId="2">#REF!</definedName>
    <definedName name="SCH_DEP_2">#REF!</definedName>
    <definedName name="SCH_DEP_3" localSheetId="1">#REF!</definedName>
    <definedName name="SCH_DEP_3" localSheetId="0">#REF!</definedName>
    <definedName name="SCH_DEP_3" localSheetId="2">#REF!</definedName>
    <definedName name="SCH_DEP_3">#REF!</definedName>
    <definedName name="SCHDF" localSheetId="1">#REF!</definedName>
    <definedName name="SCHDF">#REF!</definedName>
    <definedName name="Sched_Pay" localSheetId="1">#REF!</definedName>
    <definedName name="Sched_Pay">#REF!</definedName>
    <definedName name="SCHEDULE_12___PURCHASES" localSheetId="1">#REF!</definedName>
    <definedName name="SCHEDULE_12___PURCHASES">#REF!</definedName>
    <definedName name="SCHEDULE_4___UNSECURED_LOANS" localSheetId="1">#REF!</definedName>
    <definedName name="SCHEDULE_4___UNSECURED_LOANS">#REF!</definedName>
    <definedName name="SCHEDULE_6___INVESTMENTS" localSheetId="1">#REF!</definedName>
    <definedName name="SCHEDULE_6___INVESTMENTS">#REF!</definedName>
    <definedName name="Scheduled_Extra_Payments" localSheetId="1">#REF!</definedName>
    <definedName name="Scheduled_Extra_Payments">#REF!</definedName>
    <definedName name="Scheduled_Interest_Rate" localSheetId="1">#REF!</definedName>
    <definedName name="Scheduled_Interest_Rate">#REF!</definedName>
    <definedName name="Scheduled_Monthly_Payment" localSheetId="1">#REF!</definedName>
    <definedName name="Scheduled_Monthly_Payment">#REF!</definedName>
    <definedName name="scsc">#REF!</definedName>
    <definedName name="sdaf">#N/A</definedName>
    <definedName name="sdcdscs">#REF!</definedName>
    <definedName name="sddd">#N/A</definedName>
    <definedName name="sddss">#N/A</definedName>
    <definedName name="sdf" localSheetId="1" hidden="1">{#N/A,#N/A,FALSE,"COVER.XLS";#N/A,#N/A,FALSE,"RACT1.XLS";#N/A,#N/A,FALSE,"RACT2.XLS";#N/A,#N/A,FALSE,"ECCMP";#N/A,#N/A,FALSE,"WELDER.XLS"}</definedName>
    <definedName name="sdf" hidden="1">{#N/A,#N/A,FALSE,"COVER.XLS";#N/A,#N/A,FALSE,"RACT1.XLS";#N/A,#N/A,FALSE,"RACT2.XLS";#N/A,#N/A,FALSE,"ECCMP";#N/A,#N/A,FALSE,"WELDER.XLS"}</definedName>
    <definedName name="sdfd">#N/A</definedName>
    <definedName name="Seatpershift" localSheetId="1">#REF!</definedName>
    <definedName name="Seatpershift">#REF!</definedName>
    <definedName name="Seatsr" localSheetId="1">#REF!</definedName>
    <definedName name="Seatsr">#REF!</definedName>
    <definedName name="SECONDARYSALESPERFORMANCE" localSheetId="1">#REF!</definedName>
    <definedName name="SECONDARYSALESPERFORMANCE" localSheetId="0">#REF!</definedName>
    <definedName name="SECONDARYSALESPERFORMANCE" localSheetId="2">#REF!</definedName>
    <definedName name="SECONDARYSALESPERFORMANCE">#REF!</definedName>
    <definedName name="seema_conv" localSheetId="1">#REF!</definedName>
    <definedName name="seema_conv">#REF!</definedName>
    <definedName name="SEEMA_HRA" localSheetId="1">#REF!</definedName>
    <definedName name="SEEMA_HRA">#REF!</definedName>
    <definedName name="SEEMA_NEWS" localSheetId="1">#REF!</definedName>
    <definedName name="SEEMA_NEWS">#REF!</definedName>
    <definedName name="SEEMA_TEL" localSheetId="1">#REF!</definedName>
    <definedName name="SEEMA_TEL">#REF!</definedName>
    <definedName name="Select_all" localSheetId="1">#REF!</definedName>
    <definedName name="Select_all">#REF!</definedName>
    <definedName name="sencount" hidden="1">1</definedName>
    <definedName name="sheet1" localSheetId="1">#REF!</definedName>
    <definedName name="sheet1">#REF!</definedName>
    <definedName name="sheet10" localSheetId="1">#REF!</definedName>
    <definedName name="sheet10">#REF!</definedName>
    <definedName name="sheet11" localSheetId="1">#REF!</definedName>
    <definedName name="sheet11">#REF!</definedName>
    <definedName name="sheet15" localSheetId="1">#REF!</definedName>
    <definedName name="sheet15">#REF!</definedName>
    <definedName name="sheet16" localSheetId="1">#REF!</definedName>
    <definedName name="sheet16">#REF!</definedName>
    <definedName name="sheet2" localSheetId="1">#REF!</definedName>
    <definedName name="sheet2">#REF!</definedName>
    <definedName name="sheet3" localSheetId="1">#REF!</definedName>
    <definedName name="sheet3">#REF!</definedName>
    <definedName name="sheet4" localSheetId="1">#REF!</definedName>
    <definedName name="sheet4">#REF!</definedName>
    <definedName name="sheet5" localSheetId="1">#REF!</definedName>
    <definedName name="sheet5">#REF!</definedName>
    <definedName name="sheet8" localSheetId="1">#REF!</definedName>
    <definedName name="sheet8">#REF!</definedName>
    <definedName name="sheet9" localSheetId="1">#REF!</definedName>
    <definedName name="sheet9">#REF!</definedName>
    <definedName name="shelf_1_fixed" localSheetId="1">#REF!</definedName>
    <definedName name="shelf_1_fixed">#REF!</definedName>
    <definedName name="shelf_1A_var" localSheetId="1">#REF!</definedName>
    <definedName name="shelf_1A_var">#REF!</definedName>
    <definedName name="shelf_1B_fixed" localSheetId="1">#REF!</definedName>
    <definedName name="shelf_1B_fixed">#REF!</definedName>
    <definedName name="shelf_1B_var" localSheetId="1">#REF!</definedName>
    <definedName name="shelf_1B_var">#REF!</definedName>
    <definedName name="shelf_1C_fixed" localSheetId="1">#REF!</definedName>
    <definedName name="shelf_1C_fixed">#REF!</definedName>
    <definedName name="shelf_1C_var" localSheetId="1">#REF!</definedName>
    <definedName name="shelf_1C_var">#REF!</definedName>
    <definedName name="shelf_1D_fixed" localSheetId="1">#REF!</definedName>
    <definedName name="shelf_1D_fixed">#REF!</definedName>
    <definedName name="shelf_1D_var" localSheetId="1">#REF!</definedName>
    <definedName name="shelf_1D_var">#REF!</definedName>
    <definedName name="shelf_1E_fixed" localSheetId="1">#REF!</definedName>
    <definedName name="shelf_1E_fixed">#REF!</definedName>
    <definedName name="shelf_1E_var" localSheetId="1">#REF!</definedName>
    <definedName name="shelf_1E_var">#REF!</definedName>
    <definedName name="shelf_IIIA_fixed" localSheetId="1">#REF!</definedName>
    <definedName name="shelf_IIIA_fixed">#REF!</definedName>
    <definedName name="shelf_IIIA_var" localSheetId="1">#REF!</definedName>
    <definedName name="shelf_IIIA_var">#REF!</definedName>
    <definedName name="shelf_IIIB_fixed" localSheetId="1">#REF!</definedName>
    <definedName name="shelf_IIIB_fixed">#REF!</definedName>
    <definedName name="shelf_IIIB_var" localSheetId="1">#REF!</definedName>
    <definedName name="shelf_IIIB_var">#REF!</definedName>
    <definedName name="shelf_IIIC_fixed" localSheetId="1">#REF!</definedName>
    <definedName name="shelf_IIIC_fixed">#REF!</definedName>
    <definedName name="shelf_IIIC_var" localSheetId="1">#REF!</definedName>
    <definedName name="shelf_IIIC_var">#REF!</definedName>
    <definedName name="shelf_IIID_fixed" localSheetId="1">#REF!</definedName>
    <definedName name="shelf_IIID_fixed">#REF!</definedName>
    <definedName name="shelf_IIID_var" localSheetId="1">#REF!</definedName>
    <definedName name="shelf_IIID_var">#REF!</definedName>
    <definedName name="shelf_IIIE_fixed" localSheetId="1">#REF!</definedName>
    <definedName name="shelf_IIIE_fixed">#REF!</definedName>
    <definedName name="shelf_IIIE_var" localSheetId="1">#REF!</definedName>
    <definedName name="shelf_IIIE_var">#REF!</definedName>
    <definedName name="shelf_IVA_fixed" localSheetId="1">#REF!</definedName>
    <definedName name="shelf_IVA_fixed">#REF!</definedName>
    <definedName name="shelf_IVA_var" localSheetId="1">#REF!</definedName>
    <definedName name="shelf_IVA_var">#REF!</definedName>
    <definedName name="shelf_IVB_fixed" localSheetId="1">#REF!</definedName>
    <definedName name="shelf_IVB_fixed">#REF!</definedName>
    <definedName name="shelf_IVB_var" localSheetId="1">#REF!</definedName>
    <definedName name="shelf_IVB_var">#REF!</definedName>
    <definedName name="shelf_IVC_fixed" localSheetId="1">#REF!</definedName>
    <definedName name="shelf_IVC_fixed">#REF!</definedName>
    <definedName name="shelf_IVC_var" localSheetId="1">#REF!</definedName>
    <definedName name="shelf_IVC_var">#REF!</definedName>
    <definedName name="shelf_IVD_fixed" localSheetId="1">#REF!</definedName>
    <definedName name="shelf_IVD_fixed">#REF!</definedName>
    <definedName name="shelf_IVD_var" localSheetId="1">#REF!</definedName>
    <definedName name="shelf_IVD_var">#REF!</definedName>
    <definedName name="shelf_IVE_fixed" localSheetId="1">#REF!</definedName>
    <definedName name="shelf_IVE_fixed">#REF!</definedName>
    <definedName name="shelf_IVE_var" localSheetId="1">#REF!</definedName>
    <definedName name="shelf_IVE_var">#REF!</definedName>
    <definedName name="Shift" localSheetId="1">#REF!</definedName>
    <definedName name="Shift">#REF!</definedName>
    <definedName name="short" localSheetId="1" hidden="1">{#N/A,#N/A,FALSE,"COVER1.XLS ";#N/A,#N/A,FALSE,"RACT1.XLS";#N/A,#N/A,FALSE,"RACT2.XLS";#N/A,#N/A,FALSE,"ECCMP";#N/A,#N/A,FALSE,"WELDER.XLS"}</definedName>
    <definedName name="short" hidden="1">{#N/A,#N/A,FALSE,"COVER1.XLS ";#N/A,#N/A,FALSE,"RACT1.XLS";#N/A,#N/A,FALSE,"RACT2.XLS";#N/A,#N/A,FALSE,"ECCMP";#N/A,#N/A,FALSE,"WELDER.XLS"}</definedName>
    <definedName name="SortRange" localSheetId="1">#REF!</definedName>
    <definedName name="SortRange">#REF!</definedName>
    <definedName name="ss">#N/A</definedName>
    <definedName name="sss"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ss"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TICKY" localSheetId="1">#REF!</definedName>
    <definedName name="STICKY" localSheetId="0">#REF!</definedName>
    <definedName name="STICKY" localSheetId="2">#REF!</definedName>
    <definedName name="STICKY">#REF!</definedName>
    <definedName name="storage_income" localSheetId="1">#REF!</definedName>
    <definedName name="storage_income">#REF!</definedName>
    <definedName name="storage_tanks_rep_year" localSheetId="1">#REF!</definedName>
    <definedName name="storage_tanks_rep_year">#REF!</definedName>
    <definedName name="SUBCUR" localSheetId="1">#REF!</definedName>
    <definedName name="SUBCUR">#REF!</definedName>
    <definedName name="succ" localSheetId="1" hidden="1">{#N/A,#N/A,FALSE,"COVER1.XLS ";#N/A,#N/A,FALSE,"RACT1.XLS";#N/A,#N/A,FALSE,"RACT2.XLS";#N/A,#N/A,FALSE,"ECCMP";#N/A,#N/A,FALSE,"WELDER.XLS"}</definedName>
    <definedName name="succ" hidden="1">{#N/A,#N/A,FALSE,"COVER1.XLS ";#N/A,#N/A,FALSE,"RACT1.XLS";#N/A,#N/A,FALSE,"RACT2.XLS";#N/A,#N/A,FALSE,"ECCMP";#N/A,#N/A,FALSE,"WELDER.XLS"}</definedName>
    <definedName name="superannuation">#N/A</definedName>
    <definedName name="sw_sh" localSheetId="1">#REF!</definedName>
    <definedName name="sw_sh">#REF!</definedName>
    <definedName name="T" localSheetId="1">#REF!</definedName>
    <definedName name="T" localSheetId="0">#REF!</definedName>
    <definedName name="T" localSheetId="2">#REF!</definedName>
    <definedName name="T">#REF!</definedName>
    <definedName name="table" localSheetId="1">#REF!</definedName>
    <definedName name="table">#REF!</definedName>
    <definedName name="tax" localSheetId="1">#REF!</definedName>
    <definedName name="tax">#REF!</definedName>
    <definedName name="temp" localSheetId="1" hidden="1">#REF!</definedName>
    <definedName name="temp" localSheetId="0" hidden="1">#REF!</definedName>
    <definedName name="temp" hidden="1">#REF!</definedName>
    <definedName name="test" localSheetId="1" hidden="1">{#N/A,#N/A,FALSE,"COVER1.XLS ";#N/A,#N/A,FALSE,"RACT1.XLS";#N/A,#N/A,FALSE,"RACT2.XLS";#N/A,#N/A,FALSE,"ECCMP";#N/A,#N/A,FALSE,"WELDER.XLS"}</definedName>
    <definedName name="test" hidden="1">{#N/A,#N/A,FALSE,"COVER1.XLS ";#N/A,#N/A,FALSE,"RACT1.XLS";#N/A,#N/A,FALSE,"RACT2.XLS";#N/A,#N/A,FALSE,"ECCMP";#N/A,#N/A,FALSE,"WELDER.XLS"}</definedName>
    <definedName name="TEST0" localSheetId="1">#REF!</definedName>
    <definedName name="TEST0">#REF!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extRefCopy1" localSheetId="1">#REF!</definedName>
    <definedName name="TextRefCopy1">#REF!</definedName>
    <definedName name="TextRefCopy2" localSheetId="1">#REF!</definedName>
    <definedName name="TextRefCopy2">#REF!</definedName>
    <definedName name="TextRefCopy3" localSheetId="1">#REF!</definedName>
    <definedName name="TextRefCopy3">#REF!</definedName>
    <definedName name="TextRefCopy4" localSheetId="1">#REF!</definedName>
    <definedName name="TextRefCopy4">#REF!</definedName>
    <definedName name="TextRefCopy5" localSheetId="1">#REF!</definedName>
    <definedName name="TextRefCopy5">#REF!</definedName>
    <definedName name="TextRefCopy6" localSheetId="1">#REF!</definedName>
    <definedName name="TextRefCopy6">#REF!</definedName>
    <definedName name="TextRefCopy7" localSheetId="1">#REF!</definedName>
    <definedName name="TextRefCopy7">#REF!</definedName>
    <definedName name="TextRefCopy8" localSheetId="1">#REF!</definedName>
    <definedName name="TextRefCopy8">#REF!</definedName>
    <definedName name="TextRefCopy9" localSheetId="1">#REF!</definedName>
    <definedName name="TextRefCopy9">#REF!</definedName>
    <definedName name="TextRefCopyRangeCount" hidden="1">1</definedName>
    <definedName name="th" localSheetId="1">#REF!</definedName>
    <definedName name="th">#REF!</definedName>
    <definedName name="Thane" localSheetId="1">#REF!</definedName>
    <definedName name="Thane" localSheetId="0">#REF!</definedName>
    <definedName name="Thane" localSheetId="2">#REF!</definedName>
    <definedName name="Thane">#REF!</definedName>
    <definedName name="Threshold" localSheetId="1">#REF!</definedName>
    <definedName name="Threshold">#REF!</definedName>
    <definedName name="Total" localSheetId="1">#REF!</definedName>
    <definedName name="Total">#REF!</definedName>
    <definedName name="Total_Interest" localSheetId="1">#REF!</definedName>
    <definedName name="Total_Interest">#REF!</definedName>
    <definedName name="Total_Pay" localSheetId="1">#REF!</definedName>
    <definedName name="Total_Pay">#REF!</definedName>
    <definedName name="Total_Payment" localSheetId="1">Scheduled_Payment+Extra_Payment</definedName>
    <definedName name="Total_Payment">Scheduled_Payment+Extra_Payment</definedName>
    <definedName name="totalassetslessstock" localSheetId="1">#REF!</definedName>
    <definedName name="totalassetslessstock">#REF!</definedName>
    <definedName name="totalexpenditure" localSheetId="1">#REF!</definedName>
    <definedName name="totalexpenditure">#REF!</definedName>
    <definedName name="totalexpenditurelesstaxforearlieryears" localSheetId="1">#REF!</definedName>
    <definedName name="totalexpenditurelesstaxforearlieryears">#REF!</definedName>
    <definedName name="totalincomelessstock" localSheetId="1">#REF!</definedName>
    <definedName name="totalincomelessstock">#REF!</definedName>
    <definedName name="totalliabilities" localSheetId="1">#REF!</definedName>
    <definedName name="totalliabilities">#REF!</definedName>
    <definedName name="tps" localSheetId="1">#REF!</definedName>
    <definedName name="tps">#REF!</definedName>
    <definedName name="tr" localSheetId="1" hidden="1">{#N/A,#N/A,FALSE,"COVER.XLS";#N/A,#N/A,FALSE,"RACT1.XLS";#N/A,#N/A,FALSE,"RACT2.XLS";#N/A,#N/A,FALSE,"ECCMP";#N/A,#N/A,FALSE,"WELDER.XLS"}</definedName>
    <definedName name="tr" hidden="1">{#N/A,#N/A,FALSE,"COVER.XLS";#N/A,#N/A,FALSE,"RACT1.XLS";#N/A,#N/A,FALSE,"RACT2.XLS";#N/A,#N/A,FALSE,"ECCMP";#N/A,#N/A,FALSE,"WELDER.XLS"}</definedName>
    <definedName name="Trail12_BS" localSheetId="1">#REF!</definedName>
    <definedName name="Trail12_BS">#REF!</definedName>
    <definedName name="Trail12_CoaiIdea" localSheetId="1">#REF!</definedName>
    <definedName name="Trail12_CoaiIdea">#REF!</definedName>
    <definedName name="Trail12_FundFlow" localSheetId="1">#REF!</definedName>
    <definedName name="Trail12_FundFlow">#REF!</definedName>
    <definedName name="Trail12_PerMin" localSheetId="1">#REF!</definedName>
    <definedName name="Trail12_PerMin">#REF!</definedName>
    <definedName name="Trail12_PerSub" localSheetId="1">#REF!</definedName>
    <definedName name="Trail12_PerSub">#REF!</definedName>
    <definedName name="Trends" localSheetId="1">#REF!</definedName>
    <definedName name="Trends">#REF!</definedName>
    <definedName name="tt"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tt"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UFO" localSheetId="1">#REF!</definedName>
    <definedName name="UFO">#REF!</definedName>
    <definedName name="UFOps2" localSheetId="1">#REF!</definedName>
    <definedName name="UFOps2">#REF!</definedName>
    <definedName name="UFOslm15" localSheetId="1">#REF!</definedName>
    <definedName name="UFOslm15">#REF!</definedName>
    <definedName name="unit" localSheetId="1">#REF!</definedName>
    <definedName name="unit">#REF!</definedName>
    <definedName name="US145A" localSheetId="1">#REF!</definedName>
    <definedName name="US145A" localSheetId="0">#REF!</definedName>
    <definedName name="US145A" localSheetId="2">#REF!</definedName>
    <definedName name="US145A">#REF!</definedName>
    <definedName name="USDFEB08" localSheetId="1">#REF!</definedName>
    <definedName name="USDFEB08">#REF!</definedName>
    <definedName name="USDJUNE08" localSheetId="1">#REF!</definedName>
    <definedName name="USDJUNE08">#REF!</definedName>
    <definedName name="USDMAY08" localSheetId="1">#REF!</definedName>
    <definedName name="USDMAY08">#REF!</definedName>
    <definedName name="USDOCT08" localSheetId="1">#REF!</definedName>
    <definedName name="USDOCT08">#REF!</definedName>
    <definedName name="USDRATE" localSheetId="1">#REF!</definedName>
    <definedName name="USDRATE">#REF!</definedName>
    <definedName name="Values_Entered" localSheetId="1">IF('Reg 33-notes FY25'!Loan_Amount*'Reg 33-notes FY25'!Interest_Rate*'Reg 33-notes FY25'!Loan_Years*'Reg 33-notes FY25'!Loan_Start&gt;0,1,0)</definedName>
    <definedName name="Values_Entered">IF(Loan_Amount*Interest_Rate*Loan_Years*Loan_Start&gt;0,1,0)</definedName>
    <definedName name="VER" localSheetId="1">#REF!</definedName>
    <definedName name="VER" localSheetId="0">#REF!</definedName>
    <definedName name="VER" localSheetId="2">#REF!</definedName>
    <definedName name="VER">#REF!</definedName>
    <definedName name="vnbvnvnbv">#N/A</definedName>
    <definedName name="vsasgfsghxas" localSheetId="1" hidden="1">{#N/A,#N/A,FALSE,"consu_cover";#N/A,#N/A,FALSE,"consu_strategy";#N/A,#N/A,FALSE,"consu_flow";#N/A,#N/A,FALSE,"Summary_reqmt";#N/A,#N/A,FALSE,"field_ppg";#N/A,#N/A,FALSE,"ppg_shop";#N/A,#N/A,FALSE,"strl";#N/A,#N/A,FALSE,"tankages";#N/A,#N/A,FALSE,"gases"}</definedName>
    <definedName name="vsasgfsghxas" hidden="1">{#N/A,#N/A,FALSE,"consu_cover";#N/A,#N/A,FALSE,"consu_strategy";#N/A,#N/A,FALSE,"consu_flow";#N/A,#N/A,FALSE,"Summary_reqmt";#N/A,#N/A,FALSE,"field_ppg";#N/A,#N/A,FALSE,"ppg_shop";#N/A,#N/A,FALSE,"strl";#N/A,#N/A,FALSE,"tankages";#N/A,#N/A,FALSE,"gases"}</definedName>
    <definedName name="w"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acc" localSheetId="1">#REF!</definedName>
    <definedName name="wacc" localSheetId="0">#REF!</definedName>
    <definedName name="wacc" localSheetId="2">#REF!</definedName>
    <definedName name="wacc">#REF!</definedName>
    <definedName name="Waiting">"Picture 1"</definedName>
    <definedName name="WB_Item_4" localSheetId="1">#REF!</definedName>
    <definedName name="WB_Item_4" localSheetId="0">#REF!</definedName>
    <definedName name="WB_Item_4" localSheetId="2">#REF!</definedName>
    <definedName name="WB_Item_4">#REF!</definedName>
    <definedName name="WCint_TM" localSheetId="1">#REF!</definedName>
    <definedName name="WCint_TM">#REF!</definedName>
    <definedName name="WIP" localSheetId="1">#REF!</definedName>
    <definedName name="WIP" localSheetId="0">#REF!</definedName>
    <definedName name="WIP" localSheetId="2">#REF!</definedName>
    <definedName name="WIP">#REF!</definedName>
    <definedName name="wr" localSheetId="1" hidden="1">{#N/A,#N/A,FALSE,"17MAY";#N/A,#N/A,FALSE,"24MAY"}</definedName>
    <definedName name="wr" hidden="1">{#N/A,#N/A,FALSE,"17MAY";#N/A,#N/A,FALSE,"24MAY"}</definedName>
    <definedName name="wrn"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localSheetId="1" hidden="1">{#N/A,#N/A,FALSE,"17MAY";#N/A,#N/A,FALSE,"24MAY"}</definedName>
    <definedName name="wrn.1." hidden="1">{#N/A,#N/A,FALSE,"17MAY";#N/A,#N/A,FALSE,"24MAY"}</definedName>
    <definedName name="wrn.2.2" localSheetId="1" hidden="1">{#N/A,#N/A,FALSE,"17MAY";#N/A,#N/A,FALSE,"24MAY"}</definedName>
    <definedName name="wrn.2.2" hidden="1">{#N/A,#N/A,FALSE,"17MAY";#N/A,#N/A,FALSE,"24MAY"}</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consumable." localSheetId="1" hidden="1">{#N/A,#N/A,FALSE,"consu_cover";#N/A,#N/A,FALSE,"consu_strategy";#N/A,#N/A,FALSE,"consu_flow";#N/A,#N/A,FALSE,"Summary_reqmt";#N/A,#N/A,FALSE,"field_ppg";#N/A,#N/A,FALSE,"ppg_shop";#N/A,#N/A,FALSE,"strl";#N/A,#N/A,FALSE,"tankages";#N/A,#N/A,FALSE,"gases"}</definedName>
    <definedName name="wrn.consumable." hidden="1">{#N/A,#N/A,FALSE,"consu_cover";#N/A,#N/A,FALSE,"consu_strategy";#N/A,#N/A,FALSE,"consu_flow";#N/A,#N/A,FALSE,"Summary_reqmt";#N/A,#N/A,FALSE,"field_ppg";#N/A,#N/A,FALSE,"ppg_shop";#N/A,#N/A,FALSE,"strl";#N/A,#N/A,FALSE,"tankages";#N/A,#N/A,FALSE,"gases"}</definedName>
    <definedName name="wrn.contvar." localSheetId="1" hidden="1">{#N/A,"ContVar for 00-01",FALSE,"Contribution";#N/A,"ContVar for QI",FALSE,"Contribution";#N/A,"Contvar for Mon",FALSE,"Contribution"}</definedName>
    <definedName name="wrn.contvar." hidden="1">{#N/A,"ContVar for 00-01",FALSE,"Contribution";#N/A,"ContVar for QI",FALSE,"Contribution";#N/A,"Contvar for Mon",FALSE,"Contribution"}</definedName>
    <definedName name="wrn.elect." localSheetId="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elect."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MDS1."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3."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6."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7."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piping."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RCC." localSheetId="1"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 localSheetId="1" hidden="1">{#N/A,#N/A,FALSE,"COVER.XLS";#N/A,#N/A,FALSE,"RACT1.XLS";#N/A,#N/A,FALSE,"RACT2.XLS";#N/A,#N/A,FALSE,"ECCMP";#N/A,#N/A,FALSE,"WELDER.XLS"}</definedName>
    <definedName name="wrn.report." hidden="1">{#N/A,#N/A,FALSE,"COVER.XLS";#N/A,#N/A,FALSE,"RACT1.XLS";#N/A,#N/A,FALSE,"RACT2.XLS";#N/A,#N/A,FALSE,"ECCMP";#N/A,#N/A,FALSE,"WELDER.XLS"}</definedName>
    <definedName name="wrn.report1" localSheetId="1" hidden="1">{#N/A,#N/A,FALSE,"COVER.XLS";#N/A,#N/A,FALSE,"RACT1.XLS";#N/A,#N/A,FALSE,"RACT2.XLS";#N/A,#N/A,FALSE,"ECCMP";#N/A,#N/A,FALSE,"WELDER.XLS"}</definedName>
    <definedName name="wrn.report1" hidden="1">{#N/A,#N/A,FALSE,"COVER.XLS";#N/A,#N/A,FALSE,"RACT1.XLS";#N/A,#N/A,FALSE,"RACT2.XLS";#N/A,#N/A,FALSE,"ECCMP";#N/A,#N/A,FALSE,"WELDER.XLS"}</definedName>
    <definedName name="wrn.RPLINS." localSheetId="1" hidden="1">{#N/A,#N/A,FALSE,"str_title";#N/A,#N/A,FALSE,"SUM";#N/A,#N/A,FALSE,"Scope";#N/A,#N/A,FALSE,"PIE-Jn";#N/A,#N/A,FALSE,"PIE-Jn_Hz";#N/A,#N/A,FALSE,"Liq_Plan";#N/A,#N/A,FALSE,"S_Curve";#N/A,#N/A,FALSE,"Liq_Prof";#N/A,#N/A,FALSE,"Man_Pwr";#N/A,#N/A,FALSE,"Man_Prof"}</definedName>
    <definedName name="wrn.RPLINS." hidden="1">{#N/A,#N/A,FALSE,"str_title";#N/A,#N/A,FALSE,"SUM";#N/A,#N/A,FALSE,"Scope";#N/A,#N/A,FALSE,"PIE-Jn";#N/A,#N/A,FALSE,"PIE-Jn_Hz";#N/A,#N/A,FALSE,"Liq_Plan";#N/A,#N/A,FALSE,"S_Curve";#N/A,#N/A,FALSE,"Liq_Prof";#N/A,#N/A,FALSE,"Man_Pwr";#N/A,#N/A,FALSE,"Man_Prof"}</definedName>
    <definedName name="wrn.summ1" localSheetId="1" hidden="1">{#N/A,#N/A,FALSE,"COVER1.XLS ";#N/A,#N/A,FALSE,"RACT1.XLS";#N/A,#N/A,FALSE,"RACT2.XLS";#N/A,#N/A,FALSE,"ECCMP";#N/A,#N/A,FALSE,"WELDER.XLS"}</definedName>
    <definedName name="wrn.summ1" hidden="1">{#N/A,#N/A,FALSE,"COVER1.XLS ";#N/A,#N/A,FALSE,"RACT1.XLS";#N/A,#N/A,FALSE,"RACT2.XLS";#N/A,#N/A,FALSE,"ECCMP";#N/A,#N/A,FALSE,"WELDER.XLS"}</definedName>
    <definedName name="wrn.summary." localSheetId="1" hidden="1">{#N/A,#N/A,FALSE,"COVER1.XLS ";#N/A,#N/A,FALSE,"RACT1.XLS";#N/A,#N/A,FALSE,"RACT2.XLS";#N/A,#N/A,FALSE,"ECCMP";#N/A,#N/A,FALSE,"WELDER.XLS"}</definedName>
    <definedName name="wrn.summary." hidden="1">{#N/A,#N/A,FALSE,"COVER1.XLS ";#N/A,#N/A,FALSE,"RACT1.XLS";#N/A,#N/A,FALSE,"RACT2.XLS";#N/A,#N/A,FALSE,"ECCMP";#N/A,#N/A,FALSE,"WELDER.XLS"}</definedName>
    <definedName name="ws" localSheetId="1">#REF!</definedName>
    <definedName name="ws">#REF!</definedName>
    <definedName name="wsgz" localSheetId="1" hidden="1">{#N/A,#N/A,FALSE,"COVER1.XLS ";#N/A,#N/A,FALSE,"RACT1.XLS";#N/A,#N/A,FALSE,"RACT2.XLS";#N/A,#N/A,FALSE,"ECCMP";#N/A,#N/A,FALSE,"WELDER.XLS"}</definedName>
    <definedName name="wsgz" hidden="1">{#N/A,#N/A,FALSE,"COVER1.XLS ";#N/A,#N/A,FALSE,"RACT1.XLS";#N/A,#N/A,FALSE,"RACT2.XLS";#N/A,#N/A,FALSE,"ECCMP";#N/A,#N/A,FALSE,"WELDER.XLS"}</definedName>
    <definedName name="www" localSheetId="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ww"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x" localSheetId="1">#REF!</definedName>
    <definedName name="x" localSheetId="0">#REF!</definedName>
    <definedName name="x" localSheetId="2">#REF!</definedName>
    <definedName name="x">#REF!</definedName>
    <definedName name="XILNCDJklnfknajlfnaskbhfhawerwr" localSheetId="1">#REF!</definedName>
    <definedName name="XILNCDJklnfknajlfnaskbhfhawerwr">#REF!</definedName>
    <definedName name="xr" localSheetId="1">#REF!</definedName>
    <definedName name="xr">#REF!</definedName>
    <definedName name="XREF_COLUMN_1" localSheetId="1" hidden="1">#REF!</definedName>
    <definedName name="XREF_COLUMN_1" hidden="1">#REF!</definedName>
    <definedName name="XREF_COLUMN_2" localSheetId="1" hidden="1">#REF!</definedName>
    <definedName name="XREF_COLUMN_2" hidden="1">#REF!</definedName>
    <definedName name="XREF_COLUMN_3" localSheetId="1" hidden="1">#REF!</definedName>
    <definedName name="XREF_COLUMN_3" hidden="1">#REF!</definedName>
    <definedName name="XREF_COLUMN_4" localSheetId="1" hidden="1">#REF!</definedName>
    <definedName name="XREF_COLUMN_4" hidden="1">#REF!</definedName>
    <definedName name="XRefActiveRow" localSheetId="1" hidden="1">#REF!</definedName>
    <definedName name="XRefActiveRow" hidden="1">#REF!</definedName>
    <definedName name="XRefColumnsCount" hidden="1">4</definedName>
    <definedName name="XRefCopy1" localSheetId="1" hidden="1">#REF!</definedName>
    <definedName name="XRefCopy1" hidden="1">#REF!</definedName>
    <definedName name="XRefCopy1Row" localSheetId="1" hidden="1">#REF!</definedName>
    <definedName name="XRefCopy1Row" hidden="1">#REF!</definedName>
    <definedName name="XRefCopy2" localSheetId="1" hidden="1">#REF!</definedName>
    <definedName name="XRefCopy2" hidden="1">#REF!</definedName>
    <definedName name="XRefCopy2Row" localSheetId="1" hidden="1">#REF!</definedName>
    <definedName name="XRefCopy2Row" hidden="1">#REF!</definedName>
    <definedName name="XRefCopy5" localSheetId="1" hidden="1">#REF!</definedName>
    <definedName name="XRefCopy5" hidden="1">#REF!</definedName>
    <definedName name="XRefCopy5Row" localSheetId="1" hidden="1">#REF!</definedName>
    <definedName name="XRefCopy5Row" hidden="1">#REF!</definedName>
    <definedName name="XRefCopyRangeCount" hidden="1">2</definedName>
    <definedName name="XRefPaste4" localSheetId="1" hidden="1">#REF!</definedName>
    <definedName name="XRefPaste4" hidden="1">#REF!</definedName>
    <definedName name="XRefPaste4Row" localSheetId="1" hidden="1">#REF!</definedName>
    <definedName name="XRefPaste4Row" hidden="1">#REF!</definedName>
    <definedName name="XRefPasteRangeCount" hidden="1">2</definedName>
    <definedName name="xxx"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2"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6" localSheetId="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yz" localSheetId="1">#REF!</definedName>
    <definedName name="xyz">#REF!</definedName>
    <definedName name="Y" localSheetId="1">#REF!</definedName>
    <definedName name="Y" localSheetId="0">#REF!</definedName>
    <definedName name="Y" localSheetId="2">#REF!</definedName>
    <definedName name="Y">#REF!</definedName>
    <definedName name="YE" localSheetId="1">#REF!</definedName>
    <definedName name="YE">#REF!</definedName>
    <definedName name="YearStart" localSheetId="1">#REF!</definedName>
    <definedName name="YearStart">#REF!</definedName>
    <definedName name="YearStart1" localSheetId="1">#REF!</definedName>
    <definedName name="YearStart1">#REF!</definedName>
    <definedName name="YearStart2" localSheetId="1">#REF!</definedName>
    <definedName name="YearStart2">#REF!</definedName>
    <definedName name="YearStart3" localSheetId="1">#REF!</definedName>
    <definedName name="YearStart3">#REF!</definedName>
    <definedName name="YearStart4" localSheetId="1">#REF!</definedName>
    <definedName name="YearStart4">#REF!</definedName>
    <definedName name="YearStart5" localSheetId="1">#REF!</definedName>
    <definedName name="YearStart5">#REF!</definedName>
    <definedName name="YearStart6" localSheetId="1">#REF!</definedName>
    <definedName name="YearStart6">#REF!</definedName>
    <definedName name="YearStart7" localSheetId="1">#REF!</definedName>
    <definedName name="YearStart7">#REF!</definedName>
    <definedName name="yend" localSheetId="1">#REF!</definedName>
    <definedName name="yend">#REF!</definedName>
    <definedName name="YENDP" localSheetId="1">#REF!</definedName>
    <definedName name="YENDP">#REF!</definedName>
    <definedName name="YENFEB08" localSheetId="1">#REF!</definedName>
    <definedName name="YENFEB08">#REF!</definedName>
    <definedName name="YENJUNE08" localSheetId="1">#REF!</definedName>
    <definedName name="YENJUNE08">#REF!</definedName>
    <definedName name="YENMAY08" localSheetId="1">#REF!</definedName>
    <definedName name="YENMAY08">#REF!</definedName>
    <definedName name="YENOCT08" localSheetId="1">#REF!</definedName>
    <definedName name="YENOCT08">#REF!</definedName>
    <definedName name="yes" localSheetId="1">#REF!</definedName>
    <definedName name="yes">#REF!</definedName>
    <definedName name="yes1" localSheetId="1">#REF!</definedName>
    <definedName name="yes1">#REF!</definedName>
    <definedName name="yes10" localSheetId="1">#REF!</definedName>
    <definedName name="yes10">#REF!</definedName>
    <definedName name="yes2" localSheetId="1">#REF!</definedName>
    <definedName name="yes2">#REF!</definedName>
    <definedName name="yes3" localSheetId="1">#REF!</definedName>
    <definedName name="yes3">#REF!</definedName>
    <definedName name="yes4" localSheetId="1">#REF!</definedName>
    <definedName name="yes4">#REF!</definedName>
    <definedName name="yes5" localSheetId="1">#REF!</definedName>
    <definedName name="yes5">#REF!</definedName>
    <definedName name="yes6" localSheetId="1">#REF!</definedName>
    <definedName name="yes6">#REF!</definedName>
    <definedName name="yes7" localSheetId="1">#REF!</definedName>
    <definedName name="yes7">#REF!</definedName>
    <definedName name="yes8" localSheetId="1">#REF!</definedName>
    <definedName name="yes8">#REF!</definedName>
    <definedName name="yes9" localSheetId="1">#REF!</definedName>
    <definedName name="yes9">#REF!</definedName>
    <definedName name="YesNo" localSheetId="1">#REF!</definedName>
    <definedName name="YesNo">#REF!</definedName>
    <definedName name="yr" localSheetId="1">#REF!</definedName>
    <definedName name="yr">#REF!</definedName>
    <definedName name="Yr1_Months_of_opn" localSheetId="1">#REF!</definedName>
    <definedName name="Yr1_Months_of_opn">#REF!</definedName>
    <definedName name="z" localSheetId="1">#REF!</definedName>
    <definedName name="z" localSheetId="0">#REF!</definedName>
    <definedName name="z" localSheetId="2">#REF!</definedName>
    <definedName name="z">#REF!</definedName>
    <definedName name="Z_D76C0740_B992_11D1_B744_006008CA297A_.wvu.FilterData" localSheetId="1" hidden="1">#REF!</definedName>
    <definedName name="Z_D76C0740_B992_11D1_B744_006008CA297A_.wvu.FilterData" localSheetId="0" hidden="1">#REF!</definedName>
    <definedName name="Z_D76C0740_B992_11D1_B744_006008CA297A_.wvu.FilterData" hidden="1">#REF!</definedName>
    <definedName name="Z_D76C0740_B992_11D1_B744_006008CA297A_.wvu.PrintArea" localSheetId="1" hidden="1">#REF!</definedName>
    <definedName name="Z_D76C0740_B992_11D1_B744_006008CA297A_.wvu.PrintArea" localSheetId="0" hidden="1">#REF!</definedName>
    <definedName name="Z_D76C0740_B992_11D1_B744_006008CA297A_.wvu.PrintArea" hidden="1">#REF!</definedName>
    <definedName name="ZAlloc" localSheetId="1">#REF!</definedName>
    <definedName name="ZAlloc">#REF!</definedName>
    <definedName name="zep" localSheetId="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ep"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x" localSheetId="1"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zx"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65" i="1" l="1"/>
  <c r="H82" i="4" l="1" a="1"/>
  <c r="H82" i="4" s="1"/>
  <c r="F82" i="4" a="1"/>
  <c r="F82" i="4" s="1"/>
  <c r="E82" i="4" a="1"/>
  <c r="E82" i="4" s="1"/>
  <c r="G82" i="4" a="1"/>
  <c r="G82" i="4" s="1"/>
  <c r="H70" i="4" a="1"/>
  <c r="H70" i="4" s="1"/>
  <c r="F67" i="4"/>
  <c r="F66" i="4"/>
  <c r="F70" i="4" s="1" a="1"/>
  <c r="F70" i="4" s="1"/>
  <c r="F65" i="4"/>
  <c r="E70" i="4" a="1"/>
  <c r="E70" i="4" s="1"/>
  <c r="H59" i="4"/>
  <c r="H59" i="4" a="1"/>
  <c r="F59" i="4" a="1"/>
  <c r="F59" i="4" s="1"/>
  <c r="H54" i="4"/>
  <c r="G59" i="4" a="1"/>
  <c r="G59" i="4" s="1"/>
  <c r="F36" i="4"/>
  <c r="H35" i="4"/>
  <c r="F35" i="4"/>
  <c r="F34" i="4"/>
  <c r="F28" i="4"/>
  <c r="H27" i="4"/>
  <c r="H26" i="4"/>
  <c r="H24" i="4"/>
  <c r="F24" i="4"/>
  <c r="F20" i="4"/>
  <c r="F19" i="4"/>
  <c r="F17" i="4"/>
  <c r="I76" i="3"/>
  <c r="I73" i="3"/>
  <c r="AZ71" i="3"/>
  <c r="AQ71" i="3"/>
  <c r="AB71" i="3"/>
  <c r="Y71" i="3"/>
  <c r="O71" i="3"/>
  <c r="AS70" i="3"/>
  <c r="AQ70" i="3"/>
  <c r="AP70" i="3"/>
  <c r="AO70" i="3"/>
  <c r="AB70" i="3"/>
  <c r="AA70" i="3"/>
  <c r="Y70" i="3"/>
  <c r="X70" i="3"/>
  <c r="W70" i="3"/>
  <c r="V70" i="3"/>
  <c r="O70" i="3"/>
  <c r="N70" i="3"/>
  <c r="M70" i="3"/>
  <c r="L70" i="3"/>
  <c r="J70" i="3"/>
  <c r="AZ69" i="3"/>
  <c r="AQ69" i="3"/>
  <c r="AB69" i="3"/>
  <c r="Y69" i="3"/>
  <c r="O69" i="3"/>
  <c r="AS68" i="3"/>
  <c r="AQ68" i="3"/>
  <c r="AP68" i="3"/>
  <c r="AO68" i="3"/>
  <c r="AB68" i="3"/>
  <c r="AA68" i="3"/>
  <c r="Y68" i="3"/>
  <c r="X68" i="3"/>
  <c r="W68" i="3"/>
  <c r="V68" i="3"/>
  <c r="O68" i="3"/>
  <c r="N68" i="3"/>
  <c r="M68" i="3"/>
  <c r="L68" i="3"/>
  <c r="J68" i="3"/>
  <c r="AZ67" i="3"/>
  <c r="AX67" i="3"/>
  <c r="AQ67" i="3"/>
  <c r="AB67" i="3"/>
  <c r="Y67" i="3"/>
  <c r="O67" i="3"/>
  <c r="G67" i="3"/>
  <c r="W67" i="3" s="1"/>
  <c r="AZ66" i="3"/>
  <c r="AX66" i="3"/>
  <c r="AW66" i="3"/>
  <c r="AQ66" i="3"/>
  <c r="AO66" i="3"/>
  <c r="AB66" i="3"/>
  <c r="Y66" i="3"/>
  <c r="W66" i="3"/>
  <c r="O66" i="3"/>
  <c r="M66" i="3"/>
  <c r="J66" i="3"/>
  <c r="AZ65" i="3"/>
  <c r="AY65" i="3"/>
  <c r="AX65" i="3"/>
  <c r="AS65" i="3"/>
  <c r="AQ65" i="3"/>
  <c r="AP65" i="3"/>
  <c r="AB65" i="3"/>
  <c r="AA65" i="3"/>
  <c r="Y65" i="3"/>
  <c r="W65" i="3"/>
  <c r="O65" i="3"/>
  <c r="M65" i="3"/>
  <c r="X65" i="3"/>
  <c r="L65" i="3"/>
  <c r="AZ64" i="3"/>
  <c r="AX64" i="3"/>
  <c r="AW64" i="3"/>
  <c r="AS64" i="3"/>
  <c r="AQ64" i="3"/>
  <c r="AO64" i="3"/>
  <c r="AB64" i="3"/>
  <c r="Y64" i="3"/>
  <c r="W64" i="3"/>
  <c r="O64" i="3"/>
  <c r="M64" i="3"/>
  <c r="J64" i="3"/>
  <c r="AZ63" i="3"/>
  <c r="AY63" i="3"/>
  <c r="AX63" i="3"/>
  <c r="AQ63" i="3"/>
  <c r="AP63" i="3"/>
  <c r="AB63" i="3"/>
  <c r="AA63" i="3"/>
  <c r="Y63" i="3"/>
  <c r="W63" i="3"/>
  <c r="O63" i="3"/>
  <c r="M63" i="3"/>
  <c r="X63" i="3"/>
  <c r="L63" i="3"/>
  <c r="AZ62" i="3"/>
  <c r="AX62" i="3"/>
  <c r="AW62" i="3"/>
  <c r="AQ62" i="3"/>
  <c r="AP62" i="3"/>
  <c r="AO62" i="3"/>
  <c r="AB62" i="3"/>
  <c r="Y62" i="3"/>
  <c r="X62" i="3"/>
  <c r="W62" i="3"/>
  <c r="O62" i="3"/>
  <c r="M62" i="3"/>
  <c r="J62" i="3"/>
  <c r="N62" i="3"/>
  <c r="AS61" i="3"/>
  <c r="AQ61" i="3"/>
  <c r="AP61" i="3"/>
  <c r="AO61" i="3"/>
  <c r="AB61" i="3"/>
  <c r="AA61" i="3"/>
  <c r="Y61" i="3"/>
  <c r="X61" i="3"/>
  <c r="W61" i="3"/>
  <c r="V61" i="3"/>
  <c r="O61" i="3"/>
  <c r="N61" i="3"/>
  <c r="M61" i="3"/>
  <c r="L61" i="3"/>
  <c r="J61" i="3"/>
  <c r="AZ60" i="3"/>
  <c r="AX60" i="3"/>
  <c r="AW60" i="3"/>
  <c r="AQ60" i="3"/>
  <c r="AP60" i="3"/>
  <c r="AO60" i="3"/>
  <c r="AB60" i="3"/>
  <c r="Y60" i="3"/>
  <c r="X60" i="3"/>
  <c r="W60" i="3"/>
  <c r="O60" i="3"/>
  <c r="M60" i="3"/>
  <c r="J60" i="3"/>
  <c r="N60" i="3"/>
  <c r="AZ59" i="3"/>
  <c r="AX59" i="3"/>
  <c r="AQ59" i="3"/>
  <c r="AB59" i="3"/>
  <c r="Y59" i="3"/>
  <c r="W59" i="3"/>
  <c r="O59" i="3"/>
  <c r="M59" i="3"/>
  <c r="K59" i="3"/>
  <c r="F67" i="3" a="1"/>
  <c r="F67" i="3" s="1"/>
  <c r="AS58" i="3"/>
  <c r="AQ58" i="3"/>
  <c r="AP58" i="3"/>
  <c r="AO58" i="3"/>
  <c r="AB58" i="3"/>
  <c r="AA58" i="3"/>
  <c r="Y58" i="3"/>
  <c r="X58" i="3"/>
  <c r="W58" i="3"/>
  <c r="V58" i="3"/>
  <c r="O58" i="3"/>
  <c r="N58" i="3"/>
  <c r="M58" i="3"/>
  <c r="L58" i="3"/>
  <c r="J58" i="3"/>
  <c r="BF60" i="3"/>
  <c r="AS57" i="3"/>
  <c r="AQ57" i="3"/>
  <c r="AP57" i="3"/>
  <c r="AO57" i="3"/>
  <c r="AB57" i="3"/>
  <c r="AA57" i="3"/>
  <c r="Y57" i="3"/>
  <c r="X57" i="3"/>
  <c r="W57" i="3"/>
  <c r="V57" i="3"/>
  <c r="O57" i="3"/>
  <c r="N57" i="3"/>
  <c r="M57" i="3"/>
  <c r="L57" i="3"/>
  <c r="J57" i="3"/>
  <c r="AS56" i="3"/>
  <c r="AQ56" i="3"/>
  <c r="AP56" i="3"/>
  <c r="AO56" i="3"/>
  <c r="AB56" i="3"/>
  <c r="AA56" i="3"/>
  <c r="Y56" i="3"/>
  <c r="X56" i="3"/>
  <c r="W56" i="3"/>
  <c r="V56" i="3"/>
  <c r="O56" i="3"/>
  <c r="N56" i="3"/>
  <c r="M56" i="3"/>
  <c r="L56" i="3"/>
  <c r="J56" i="3"/>
  <c r="BE60" i="3"/>
  <c r="AZ55" i="3"/>
  <c r="AQ55" i="3"/>
  <c r="AB55" i="3"/>
  <c r="Y55" i="3"/>
  <c r="O55" i="3"/>
  <c r="G55" i="3"/>
  <c r="AX55" i="3" s="1"/>
  <c r="AZ54" i="3"/>
  <c r="AX54" i="3"/>
  <c r="AW54" i="3"/>
  <c r="AQ54" i="3"/>
  <c r="AO54" i="3"/>
  <c r="AB54" i="3"/>
  <c r="Y54" i="3"/>
  <c r="W54" i="3"/>
  <c r="O54" i="3"/>
  <c r="M54" i="3"/>
  <c r="J54" i="3"/>
  <c r="N54" i="3"/>
  <c r="AZ53" i="3"/>
  <c r="AX53" i="3"/>
  <c r="AW53" i="3"/>
  <c r="AQ53" i="3"/>
  <c r="AO53" i="3"/>
  <c r="AB53" i="3"/>
  <c r="Y53" i="3"/>
  <c r="W53" i="3"/>
  <c r="V53" i="3"/>
  <c r="O53" i="3"/>
  <c r="M53" i="3"/>
  <c r="L53" i="3"/>
  <c r="J53" i="3"/>
  <c r="AZ52" i="3"/>
  <c r="AX52" i="3"/>
  <c r="AW52" i="3"/>
  <c r="AQ52" i="3"/>
  <c r="AO52" i="3"/>
  <c r="AB52" i="3"/>
  <c r="Y52" i="3"/>
  <c r="W52" i="3"/>
  <c r="V52" i="3"/>
  <c r="O52" i="3"/>
  <c r="M52" i="3"/>
  <c r="L52" i="3"/>
  <c r="J52" i="3"/>
  <c r="BF51" i="3"/>
  <c r="AZ51" i="3"/>
  <c r="AY51" i="3"/>
  <c r="AX51" i="3"/>
  <c r="AS51" i="3"/>
  <c r="AQ51" i="3"/>
  <c r="AP51" i="3"/>
  <c r="AB51" i="3"/>
  <c r="AA51" i="3"/>
  <c r="Y51" i="3"/>
  <c r="W51" i="3"/>
  <c r="O51" i="3"/>
  <c r="M51" i="3"/>
  <c r="BE51" i="3"/>
  <c r="AZ50" i="3"/>
  <c r="AY50" i="3"/>
  <c r="AX50" i="3"/>
  <c r="AS50" i="3"/>
  <c r="AQ50" i="3"/>
  <c r="AP50" i="3"/>
  <c r="AB50" i="3"/>
  <c r="AA50" i="3"/>
  <c r="Y50" i="3"/>
  <c r="W50" i="3"/>
  <c r="O50" i="3"/>
  <c r="M50" i="3"/>
  <c r="X50" i="3"/>
  <c r="AZ49" i="3"/>
  <c r="AX49" i="3"/>
  <c r="AQ49" i="3"/>
  <c r="AB49" i="3"/>
  <c r="AA49" i="3"/>
  <c r="Y49" i="3"/>
  <c r="W49" i="3"/>
  <c r="O49" i="3"/>
  <c r="M49" i="3"/>
  <c r="AS48" i="3"/>
  <c r="AQ48" i="3"/>
  <c r="AP48" i="3"/>
  <c r="AO48" i="3"/>
  <c r="AB48" i="3"/>
  <c r="AA48" i="3"/>
  <c r="Y48" i="3"/>
  <c r="X48" i="3"/>
  <c r="W48" i="3"/>
  <c r="V48" i="3"/>
  <c r="O48" i="3"/>
  <c r="N48" i="3"/>
  <c r="M48" i="3"/>
  <c r="L48" i="3"/>
  <c r="J48" i="3"/>
  <c r="AS47" i="3"/>
  <c r="AQ47" i="3"/>
  <c r="AP47" i="3"/>
  <c r="AO47" i="3"/>
  <c r="AB47" i="3"/>
  <c r="AA47" i="3"/>
  <c r="Y47" i="3"/>
  <c r="X47" i="3"/>
  <c r="W47" i="3"/>
  <c r="V47" i="3"/>
  <c r="O47" i="3"/>
  <c r="N47" i="3"/>
  <c r="M47" i="3"/>
  <c r="L47" i="3"/>
  <c r="J47" i="3"/>
  <c r="AS46" i="3"/>
  <c r="AQ46" i="3"/>
  <c r="AP46" i="3"/>
  <c r="AO46" i="3"/>
  <c r="AB46" i="3"/>
  <c r="AA46" i="3"/>
  <c r="Y46" i="3"/>
  <c r="X46" i="3"/>
  <c r="W46" i="3"/>
  <c r="V46" i="3"/>
  <c r="O46" i="3"/>
  <c r="N46" i="3"/>
  <c r="M46" i="3"/>
  <c r="L46" i="3"/>
  <c r="J46" i="3"/>
  <c r="AS45" i="3"/>
  <c r="AQ45" i="3"/>
  <c r="AP45" i="3"/>
  <c r="AO45" i="3"/>
  <c r="AB45" i="3"/>
  <c r="AA45" i="3"/>
  <c r="Y45" i="3"/>
  <c r="X45" i="3"/>
  <c r="W45" i="3"/>
  <c r="V45" i="3"/>
  <c r="O45" i="3"/>
  <c r="N45" i="3"/>
  <c r="M45" i="3"/>
  <c r="L45" i="3"/>
  <c r="J45" i="3"/>
  <c r="AZ44" i="3"/>
  <c r="AQ44" i="3"/>
  <c r="AB44" i="3"/>
  <c r="Y44" i="3"/>
  <c r="O44" i="3"/>
  <c r="M44" i="3"/>
  <c r="G44" i="3"/>
  <c r="W44" i="3" s="1"/>
  <c r="AZ43" i="3"/>
  <c r="AY43" i="3"/>
  <c r="AX43" i="3"/>
  <c r="AW43" i="3"/>
  <c r="AS43" i="3"/>
  <c r="AQ43" i="3"/>
  <c r="AP43" i="3"/>
  <c r="AO43" i="3"/>
  <c r="AB43" i="3"/>
  <c r="AA43" i="3"/>
  <c r="Y43" i="3"/>
  <c r="X43" i="3"/>
  <c r="W43" i="3"/>
  <c r="V43" i="3"/>
  <c r="O43" i="3"/>
  <c r="N43" i="3"/>
  <c r="M43" i="3"/>
  <c r="L43" i="3"/>
  <c r="J43" i="3"/>
  <c r="AZ42" i="3"/>
  <c r="AX42" i="3"/>
  <c r="AW42" i="3"/>
  <c r="AQ42" i="3"/>
  <c r="AO42" i="3"/>
  <c r="AB42" i="3"/>
  <c r="Y42" i="3"/>
  <c r="W42" i="3"/>
  <c r="V42" i="3"/>
  <c r="O42" i="3"/>
  <c r="M42" i="3"/>
  <c r="L42" i="3"/>
  <c r="J42" i="3"/>
  <c r="AZ41" i="3"/>
  <c r="AX41" i="3"/>
  <c r="AW41" i="3"/>
  <c r="AQ41" i="3"/>
  <c r="AP41" i="3"/>
  <c r="AO41" i="3"/>
  <c r="AB41" i="3"/>
  <c r="Y41" i="3"/>
  <c r="X41" i="3"/>
  <c r="W41" i="3"/>
  <c r="O41" i="3"/>
  <c r="M41" i="3"/>
  <c r="L41" i="3"/>
  <c r="J41" i="3"/>
  <c r="AS41" i="3"/>
  <c r="V41" i="3"/>
  <c r="AZ40" i="3"/>
  <c r="AX40" i="3"/>
  <c r="AW40" i="3"/>
  <c r="AQ40" i="3"/>
  <c r="AO40" i="3"/>
  <c r="AB40" i="3"/>
  <c r="Y40" i="3"/>
  <c r="W40" i="3"/>
  <c r="O40" i="3"/>
  <c r="M40" i="3"/>
  <c r="V40" i="3"/>
  <c r="AS39" i="3"/>
  <c r="AQ39" i="3"/>
  <c r="AP39" i="3"/>
  <c r="AO39" i="3"/>
  <c r="AB39" i="3"/>
  <c r="AA39" i="3"/>
  <c r="Y39" i="3"/>
  <c r="X39" i="3"/>
  <c r="W39" i="3"/>
  <c r="V39" i="3"/>
  <c r="O39" i="3"/>
  <c r="N39" i="3"/>
  <c r="M39" i="3"/>
  <c r="L39" i="3"/>
  <c r="J39" i="3"/>
  <c r="AS38" i="3"/>
  <c r="AQ38" i="3"/>
  <c r="AP38" i="3"/>
  <c r="AO38" i="3"/>
  <c r="AB38" i="3"/>
  <c r="AA38" i="3"/>
  <c r="Y38" i="3"/>
  <c r="X38" i="3"/>
  <c r="W38" i="3"/>
  <c r="V38" i="3"/>
  <c r="O38" i="3"/>
  <c r="N38" i="3"/>
  <c r="M38" i="3"/>
  <c r="L38" i="3"/>
  <c r="J38" i="3"/>
  <c r="AS37" i="3"/>
  <c r="AQ37" i="3"/>
  <c r="AP37" i="3"/>
  <c r="AO37" i="3"/>
  <c r="AB37" i="3"/>
  <c r="AA37" i="3"/>
  <c r="Y37" i="3"/>
  <c r="X37" i="3"/>
  <c r="W37" i="3"/>
  <c r="V37" i="3"/>
  <c r="O37" i="3"/>
  <c r="N37" i="3"/>
  <c r="M37" i="3"/>
  <c r="L37" i="3"/>
  <c r="J37" i="3"/>
  <c r="AY36" i="3"/>
  <c r="AQ36" i="3"/>
  <c r="AB36" i="3"/>
  <c r="Y36" i="3"/>
  <c r="O36" i="3"/>
  <c r="AS35" i="3"/>
  <c r="AQ35" i="3"/>
  <c r="AP35" i="3"/>
  <c r="AO35" i="3"/>
  <c r="AB35" i="3"/>
  <c r="AA35" i="3"/>
  <c r="Y35" i="3"/>
  <c r="X35" i="3"/>
  <c r="W35" i="3"/>
  <c r="V35" i="3"/>
  <c r="O35" i="3"/>
  <c r="N35" i="3"/>
  <c r="M35" i="3"/>
  <c r="L35" i="3"/>
  <c r="J35" i="3"/>
  <c r="BF34" i="3"/>
  <c r="BE34" i="3"/>
  <c r="AY34" i="3"/>
  <c r="AU34" i="3"/>
  <c r="AQ34" i="3"/>
  <c r="AB34" i="3"/>
  <c r="Y34" i="3"/>
  <c r="W34" i="3"/>
  <c r="O34" i="3"/>
  <c r="M34" i="3"/>
  <c r="H34" i="3" a="1"/>
  <c r="H34" i="3" s="1"/>
  <c r="G34" i="3"/>
  <c r="AW34" i="3" s="1"/>
  <c r="G34" i="3" a="1"/>
  <c r="J33" i="3"/>
  <c r="BI32" i="3"/>
  <c r="AZ32" i="3"/>
  <c r="AY32" i="3"/>
  <c r="AX32" i="3"/>
  <c r="AS32" i="3"/>
  <c r="AQ32" i="3"/>
  <c r="AB32" i="3"/>
  <c r="AA32" i="3"/>
  <c r="Y32" i="3"/>
  <c r="W32" i="3"/>
  <c r="O32" i="3"/>
  <c r="M32" i="3"/>
  <c r="AP32" i="3"/>
  <c r="AZ31" i="3"/>
  <c r="AY31" i="3"/>
  <c r="AX31" i="3"/>
  <c r="AS31" i="3"/>
  <c r="AQ31" i="3"/>
  <c r="AB31" i="3"/>
  <c r="AA31" i="3"/>
  <c r="Y31" i="3"/>
  <c r="W31" i="3"/>
  <c r="O31" i="3"/>
  <c r="M31" i="3"/>
  <c r="AP31" i="3"/>
  <c r="AZ30" i="3"/>
  <c r="AY30" i="3"/>
  <c r="AX30" i="3"/>
  <c r="AS30" i="3"/>
  <c r="AQ30" i="3"/>
  <c r="AB30" i="3"/>
  <c r="AA30" i="3"/>
  <c r="Y30" i="3"/>
  <c r="W30" i="3"/>
  <c r="O30" i="3"/>
  <c r="M30" i="3"/>
  <c r="AP30" i="3"/>
  <c r="AZ29" i="3"/>
  <c r="AY29" i="3"/>
  <c r="AX29" i="3"/>
  <c r="AS29" i="3"/>
  <c r="AQ29" i="3"/>
  <c r="AB29" i="3"/>
  <c r="AA29" i="3"/>
  <c r="Y29" i="3"/>
  <c r="W29" i="3"/>
  <c r="O29" i="3"/>
  <c r="M29" i="3"/>
  <c r="G88" i="4"/>
  <c r="F34" i="3" a="1"/>
  <c r="F34" i="3" s="1"/>
  <c r="BF28" i="3"/>
  <c r="BE28" i="3"/>
  <c r="AZ28" i="3"/>
  <c r="AX28" i="3"/>
  <c r="AW28" i="3"/>
  <c r="AU28" i="3"/>
  <c r="AQ28" i="3"/>
  <c r="AP28" i="3"/>
  <c r="AO28" i="3"/>
  <c r="AB28" i="3"/>
  <c r="Y28" i="3"/>
  <c r="W28" i="3"/>
  <c r="V28" i="3"/>
  <c r="O28" i="3"/>
  <c r="M28" i="3"/>
  <c r="L28" i="3"/>
  <c r="J28" i="3"/>
  <c r="AY28" i="3"/>
  <c r="AZ27" i="3"/>
  <c r="AX27" i="3"/>
  <c r="AW27" i="3"/>
  <c r="AQ27" i="3"/>
  <c r="AP27" i="3"/>
  <c r="AO27" i="3"/>
  <c r="AB27" i="3"/>
  <c r="Y27" i="3"/>
  <c r="W27" i="3"/>
  <c r="V27" i="3"/>
  <c r="O27" i="3"/>
  <c r="M27" i="3"/>
  <c r="L27" i="3"/>
  <c r="J27" i="3"/>
  <c r="AS27" i="3"/>
  <c r="AS26" i="3"/>
  <c r="AQ26" i="3"/>
  <c r="AP26" i="3"/>
  <c r="AO26" i="3"/>
  <c r="AB26" i="3"/>
  <c r="AA26" i="3"/>
  <c r="Y26" i="3"/>
  <c r="X26" i="3"/>
  <c r="W26" i="3"/>
  <c r="V26" i="3"/>
  <c r="O26" i="3"/>
  <c r="N26" i="3"/>
  <c r="M26" i="3"/>
  <c r="L26" i="3"/>
  <c r="J26" i="3"/>
  <c r="AZ25" i="3"/>
  <c r="AX25" i="3"/>
  <c r="AW25" i="3"/>
  <c r="AQ25" i="3"/>
  <c r="AP25" i="3"/>
  <c r="AO25" i="3"/>
  <c r="AB25" i="3"/>
  <c r="Y25" i="3"/>
  <c r="W25" i="3"/>
  <c r="O25" i="3"/>
  <c r="M25" i="3"/>
  <c r="J25" i="3"/>
  <c r="AS25" i="3"/>
  <c r="V25" i="3"/>
  <c r="BE32" i="3"/>
  <c r="AS24" i="3"/>
  <c r="AQ24" i="3"/>
  <c r="AP24" i="3"/>
  <c r="AO24" i="3"/>
  <c r="AB24" i="3"/>
  <c r="AA24" i="3"/>
  <c r="Y24" i="3"/>
  <c r="X24" i="3"/>
  <c r="W24" i="3"/>
  <c r="V24" i="3"/>
  <c r="O24" i="3"/>
  <c r="N24" i="3"/>
  <c r="M24" i="3"/>
  <c r="L24" i="3"/>
  <c r="J24" i="3"/>
  <c r="AS23" i="3"/>
  <c r="AQ23" i="3"/>
  <c r="AP23" i="3"/>
  <c r="AO23" i="3"/>
  <c r="AB23" i="3"/>
  <c r="AA23" i="3"/>
  <c r="Y23" i="3"/>
  <c r="X23" i="3"/>
  <c r="W23" i="3"/>
  <c r="V23" i="3"/>
  <c r="O23" i="3"/>
  <c r="N23" i="3"/>
  <c r="M23" i="3"/>
  <c r="L23" i="3"/>
  <c r="J23" i="3"/>
  <c r="AZ22" i="3"/>
  <c r="AQ22" i="3"/>
  <c r="AB22" i="3"/>
  <c r="Y22" i="3"/>
  <c r="O22" i="3"/>
  <c r="BD21" i="3"/>
  <c r="AZ21" i="3"/>
  <c r="AX21" i="3"/>
  <c r="AW21" i="3"/>
  <c r="AQ21" i="3"/>
  <c r="AP21" i="3"/>
  <c r="AO21" i="3"/>
  <c r="AB21" i="3"/>
  <c r="Y21" i="3"/>
  <c r="O21" i="3"/>
  <c r="J21" i="3"/>
  <c r="G21" i="3"/>
  <c r="W21" i="3" s="1"/>
  <c r="V21" i="3"/>
  <c r="BC20" i="3"/>
  <c r="AZ20" i="3"/>
  <c r="AX20" i="3"/>
  <c r="AS20" i="3"/>
  <c r="AQ20" i="3"/>
  <c r="AB20" i="3"/>
  <c r="Y20" i="3"/>
  <c r="X20" i="3"/>
  <c r="W20" i="3"/>
  <c r="O20" i="3"/>
  <c r="N20" i="3"/>
  <c r="M20" i="3"/>
  <c r="AW20" i="3"/>
  <c r="AZ19" i="3"/>
  <c r="AY19" i="3"/>
  <c r="AX19" i="3"/>
  <c r="AS19" i="3"/>
  <c r="AQ19" i="3"/>
  <c r="AB19" i="3"/>
  <c r="AA19" i="3"/>
  <c r="Y19" i="3"/>
  <c r="W19" i="3"/>
  <c r="O19" i="3"/>
  <c r="M19" i="3"/>
  <c r="AP19" i="3"/>
  <c r="AZ18" i="3"/>
  <c r="AY18" i="3"/>
  <c r="AX18" i="3"/>
  <c r="AQ18" i="3"/>
  <c r="AB18" i="3"/>
  <c r="Y18" i="3"/>
  <c r="X18" i="3"/>
  <c r="W18" i="3"/>
  <c r="O18" i="3"/>
  <c r="M18" i="3"/>
  <c r="AP18" i="3"/>
  <c r="AZ17" i="3"/>
  <c r="AY17" i="3"/>
  <c r="AX17" i="3"/>
  <c r="AS17" i="3"/>
  <c r="AQ17" i="3"/>
  <c r="AP17" i="3"/>
  <c r="AB17" i="3"/>
  <c r="AA17" i="3"/>
  <c r="Y17" i="3"/>
  <c r="W17" i="3"/>
  <c r="V17" i="3"/>
  <c r="O17" i="3"/>
  <c r="M17" i="3"/>
  <c r="L17" i="3"/>
  <c r="J17" i="3"/>
  <c r="X17" i="3"/>
  <c r="AW17" i="3"/>
  <c r="BE16" i="3"/>
  <c r="AZ16" i="3"/>
  <c r="AY16" i="3"/>
  <c r="AX16" i="3"/>
  <c r="AS16" i="3"/>
  <c r="AQ16" i="3"/>
  <c r="AP16" i="3"/>
  <c r="AB16" i="3"/>
  <c r="AA16" i="3"/>
  <c r="Y16" i="3"/>
  <c r="W16" i="3"/>
  <c r="V16" i="3"/>
  <c r="O16" i="3"/>
  <c r="M16" i="3"/>
  <c r="L16" i="3"/>
  <c r="J16" i="3"/>
  <c r="BQ16" i="3" s="1"/>
  <c r="BC16" i="3"/>
  <c r="AW16" i="3"/>
  <c r="AS15" i="3"/>
  <c r="AQ15" i="3"/>
  <c r="AP15" i="3"/>
  <c r="AO15" i="3"/>
  <c r="AB15" i="3"/>
  <c r="AA15" i="3"/>
  <c r="Y15" i="3"/>
  <c r="X15" i="3"/>
  <c r="W15" i="3"/>
  <c r="V15" i="3"/>
  <c r="O15" i="3"/>
  <c r="N15" i="3"/>
  <c r="M15" i="3"/>
  <c r="L15" i="3"/>
  <c r="J15" i="3"/>
  <c r="AZ14" i="3"/>
  <c r="AX14" i="3"/>
  <c r="AQ14" i="3"/>
  <c r="AO14" i="3"/>
  <c r="AB14" i="3"/>
  <c r="Y14" i="3"/>
  <c r="X14" i="3"/>
  <c r="W14" i="3"/>
  <c r="O14" i="3"/>
  <c r="M14" i="3"/>
  <c r="AS14" i="3"/>
  <c r="AZ13" i="3"/>
  <c r="AY13" i="3"/>
  <c r="AX13" i="3"/>
  <c r="AS13" i="3"/>
  <c r="AQ13" i="3"/>
  <c r="AB13" i="3"/>
  <c r="AA13" i="3"/>
  <c r="Y13" i="3"/>
  <c r="W13" i="3"/>
  <c r="V13" i="3"/>
  <c r="O13" i="3"/>
  <c r="M13" i="3"/>
  <c r="L13" i="3"/>
  <c r="AP13" i="3"/>
  <c r="AZ12" i="3"/>
  <c r="AY12" i="3"/>
  <c r="AX12" i="3"/>
  <c r="AS12" i="3"/>
  <c r="AQ12" i="3"/>
  <c r="AP12" i="3"/>
  <c r="AB12" i="3"/>
  <c r="AA12" i="3"/>
  <c r="Y12" i="3"/>
  <c r="W12" i="3"/>
  <c r="V12" i="3"/>
  <c r="O12" i="3"/>
  <c r="M12" i="3"/>
  <c r="L12" i="3"/>
  <c r="J12" i="3"/>
  <c r="BQ12" i="3" s="1"/>
  <c r="X12" i="3"/>
  <c r="AW12" i="3"/>
  <c r="BQ11" i="3"/>
  <c r="AZ11" i="3"/>
  <c r="AX11" i="3"/>
  <c r="AW11" i="3"/>
  <c r="AQ11" i="3"/>
  <c r="AO11" i="3"/>
  <c r="AB11" i="3"/>
  <c r="Y11" i="3"/>
  <c r="W11" i="3"/>
  <c r="V11" i="3"/>
  <c r="O11" i="3"/>
  <c r="M11" i="3"/>
  <c r="L11" i="3"/>
  <c r="J11" i="3"/>
  <c r="AZ10" i="3"/>
  <c r="AX10" i="3"/>
  <c r="AQ10" i="3"/>
  <c r="AO10" i="3"/>
  <c r="AB10" i="3"/>
  <c r="Y10" i="3"/>
  <c r="W10" i="3"/>
  <c r="O10" i="3"/>
  <c r="M10" i="3"/>
  <c r="H6" i="3"/>
  <c r="I5" i="3"/>
  <c r="BC2" i="3"/>
  <c r="D71" i="2"/>
  <c r="B70" i="2"/>
  <c r="AH124" i="1"/>
  <c r="V124" i="1"/>
  <c r="S124" i="1"/>
  <c r="Q124" i="1"/>
  <c r="O124" i="1"/>
  <c r="I124" i="1"/>
  <c r="F124" i="1"/>
  <c r="AH123" i="1"/>
  <c r="V123" i="1"/>
  <c r="S123" i="1"/>
  <c r="R123" i="1"/>
  <c r="R124" i="1" s="1"/>
  <c r="Q123" i="1"/>
  <c r="O123" i="1"/>
  <c r="I123" i="1"/>
  <c r="F123" i="1"/>
  <c r="Q113" i="1"/>
  <c r="I113" i="1"/>
  <c r="Q83" i="1"/>
  <c r="I83" i="1"/>
  <c r="Q82" i="1"/>
  <c r="I82" i="1"/>
  <c r="AV76" i="1"/>
  <c r="AU76" i="1"/>
  <c r="AT76" i="1"/>
  <c r="AH76" i="1"/>
  <c r="W76" i="1"/>
  <c r="Q76" i="1"/>
  <c r="J76" i="1"/>
  <c r="I76" i="1"/>
  <c r="BI72" i="1"/>
  <c r="BH72" i="1"/>
  <c r="BG72" i="1"/>
  <c r="BF72" i="1"/>
  <c r="AP72" i="1"/>
  <c r="CD71" i="1"/>
  <c r="CC71" i="1"/>
  <c r="CB71" i="1"/>
  <c r="CA71" i="1"/>
  <c r="BY71" i="1"/>
  <c r="BX71" i="1"/>
  <c r="BW71" i="1"/>
  <c r="BV71" i="1"/>
  <c r="BU71" i="1"/>
  <c r="BI71" i="1"/>
  <c r="BG71" i="1"/>
  <c r="AP71" i="1"/>
  <c r="AJ71" i="1"/>
  <c r="AF71" i="1"/>
  <c r="AE71" i="1"/>
  <c r="CD70" i="1"/>
  <c r="CC70" i="1"/>
  <c r="CB70" i="1"/>
  <c r="CA70" i="1"/>
  <c r="BY70" i="1"/>
  <c r="BX70" i="1"/>
  <c r="BW70" i="1"/>
  <c r="BV70" i="1"/>
  <c r="BU70" i="1"/>
  <c r="BI70" i="1"/>
  <c r="BG70" i="1"/>
  <c r="AP70" i="1"/>
  <c r="AF70" i="1"/>
  <c r="AE70" i="1"/>
  <c r="CD69" i="1"/>
  <c r="CC69" i="1"/>
  <c r="CB69" i="1"/>
  <c r="CA69" i="1"/>
  <c r="BZ69" i="1"/>
  <c r="BY69" i="1"/>
  <c r="BX69" i="1"/>
  <c r="BW69" i="1"/>
  <c r="BV69" i="1"/>
  <c r="BU69" i="1"/>
  <c r="BI69" i="1"/>
  <c r="BH69" i="1"/>
  <c r="BG69" i="1"/>
  <c r="BF69" i="1"/>
  <c r="AP69" i="1"/>
  <c r="AE69" i="1"/>
  <c r="AF69" i="1" s="1"/>
  <c r="BI68" i="1"/>
  <c r="BH68" i="1"/>
  <c r="BG68" i="1"/>
  <c r="BF68" i="1"/>
  <c r="AE68" i="1"/>
  <c r="AF68" i="1" s="1"/>
  <c r="CS67" i="1"/>
  <c r="CR67" i="1"/>
  <c r="CQ67" i="1"/>
  <c r="CP67" i="1"/>
  <c r="CO67" i="1"/>
  <c r="CN67" i="1"/>
  <c r="CM67" i="1"/>
  <c r="CL67" i="1"/>
  <c r="CK67" i="1"/>
  <c r="CJ67" i="1"/>
  <c r="CD67" i="1"/>
  <c r="CC67" i="1"/>
  <c r="CB67" i="1"/>
  <c r="CA67" i="1"/>
  <c r="BZ67" i="1"/>
  <c r="BY67" i="1"/>
  <c r="BX67" i="1"/>
  <c r="BW67" i="1"/>
  <c r="BV67" i="1"/>
  <c r="BU67" i="1"/>
  <c r="BI67" i="1"/>
  <c r="BH67" i="1"/>
  <c r="BG67" i="1"/>
  <c r="BF67" i="1"/>
  <c r="AF67" i="1"/>
  <c r="AE67" i="1"/>
  <c r="V67" i="1"/>
  <c r="R67" i="1"/>
  <c r="P67" i="1"/>
  <c r="O67" i="1"/>
  <c r="BI66" i="1"/>
  <c r="BH66" i="1"/>
  <c r="BG66" i="1"/>
  <c r="BF66" i="1"/>
  <c r="AP66" i="1"/>
  <c r="AF66" i="1"/>
  <c r="AE66" i="1"/>
  <c r="CS65" i="1"/>
  <c r="CR65" i="1"/>
  <c r="CQ65" i="1"/>
  <c r="CP65" i="1"/>
  <c r="CO65" i="1"/>
  <c r="CN65" i="1"/>
  <c r="CL65" i="1"/>
  <c r="CK65" i="1"/>
  <c r="CJ65" i="1"/>
  <c r="CD65" i="1"/>
  <c r="CC65" i="1"/>
  <c r="CB65" i="1"/>
  <c r="BZ65" i="1"/>
  <c r="BY65" i="1"/>
  <c r="BX65" i="1"/>
  <c r="BW65" i="1"/>
  <c r="BV65" i="1"/>
  <c r="BU65" i="1"/>
  <c r="BI65" i="1"/>
  <c r="BG65" i="1"/>
  <c r="BF65" i="1"/>
  <c r="AP65" i="1"/>
  <c r="AG65" i="1"/>
  <c r="CA65" i="1" s="1"/>
  <c r="AF65" i="1"/>
  <c r="AE65" i="1"/>
  <c r="U65" i="1"/>
  <c r="T65" i="1"/>
  <c r="S65" i="1"/>
  <c r="P65" i="1"/>
  <c r="BI64" i="1"/>
  <c r="BH64" i="1"/>
  <c r="BG64" i="1"/>
  <c r="BF64" i="1"/>
  <c r="AP64" i="1"/>
  <c r="AE64" i="1"/>
  <c r="AF64" i="1" s="1"/>
  <c r="CS63" i="1"/>
  <c r="CR63" i="1"/>
  <c r="CQ63" i="1"/>
  <c r="CP63" i="1"/>
  <c r="CO63" i="1"/>
  <c r="CN63" i="1"/>
  <c r="CM63" i="1"/>
  <c r="CL63" i="1"/>
  <c r="CK63" i="1"/>
  <c r="CJ63" i="1"/>
  <c r="CD63" i="1"/>
  <c r="CC63" i="1"/>
  <c r="CB63" i="1"/>
  <c r="CA63" i="1"/>
  <c r="BZ63" i="1"/>
  <c r="BY63" i="1"/>
  <c r="BX63" i="1"/>
  <c r="BW63" i="1"/>
  <c r="BV63" i="1"/>
  <c r="BU63" i="1"/>
  <c r="BI63" i="1"/>
  <c r="BH63" i="1"/>
  <c r="BG63" i="1"/>
  <c r="BF63" i="1"/>
  <c r="AP63" i="1"/>
  <c r="AF63" i="1"/>
  <c r="AE63" i="1"/>
  <c r="M63" i="1"/>
  <c r="CS62" i="1"/>
  <c r="CQ62" i="1"/>
  <c r="CO62" i="1"/>
  <c r="CN62" i="1"/>
  <c r="CM62" i="1"/>
  <c r="CL62" i="1"/>
  <c r="CK62" i="1"/>
  <c r="CJ62" i="1"/>
  <c r="CD62" i="1"/>
  <c r="CC62" i="1"/>
  <c r="CB62" i="1"/>
  <c r="BY62" i="1"/>
  <c r="BX62" i="1"/>
  <c r="BW62" i="1"/>
  <c r="BV62" i="1"/>
  <c r="BU62" i="1"/>
  <c r="BI62" i="1"/>
  <c r="BH62" i="1"/>
  <c r="BG62" i="1"/>
  <c r="AP62" i="1"/>
  <c r="CD61" i="1"/>
  <c r="CC61" i="1"/>
  <c r="CB61" i="1"/>
  <c r="CA61" i="1"/>
  <c r="BZ61" i="1"/>
  <c r="BY61" i="1"/>
  <c r="BX61" i="1"/>
  <c r="BW61" i="1"/>
  <c r="BV61" i="1"/>
  <c r="BU61" i="1"/>
  <c r="BI61" i="1"/>
  <c r="BH61" i="1"/>
  <c r="BG61" i="1"/>
  <c r="BF61" i="1"/>
  <c r="AP61" i="1"/>
  <c r="AE61" i="1"/>
  <c r="AF61" i="1" s="1"/>
  <c r="BI60" i="1"/>
  <c r="BH60" i="1"/>
  <c r="BG60" i="1"/>
  <c r="BF60" i="1"/>
  <c r="AP60" i="1"/>
  <c r="AE60" i="1"/>
  <c r="AF60" i="1" s="1"/>
  <c r="CS59" i="1"/>
  <c r="CR59" i="1"/>
  <c r="CQ59" i="1"/>
  <c r="CP59" i="1"/>
  <c r="CO59" i="1"/>
  <c r="CN59" i="1"/>
  <c r="CM59" i="1"/>
  <c r="CL59" i="1"/>
  <c r="CK59" i="1"/>
  <c r="CJ59" i="1"/>
  <c r="CD59" i="1"/>
  <c r="CC59" i="1"/>
  <c r="CB59" i="1"/>
  <c r="CA59" i="1"/>
  <c r="BZ59" i="1"/>
  <c r="BY59" i="1"/>
  <c r="BX59" i="1"/>
  <c r="BW59" i="1"/>
  <c r="BV59" i="1"/>
  <c r="BU59" i="1"/>
  <c r="BI59" i="1"/>
  <c r="BH59" i="1"/>
  <c r="BG59" i="1"/>
  <c r="BF59" i="1"/>
  <c r="AF59" i="1"/>
  <c r="AE59" i="1"/>
  <c r="M59" i="1"/>
  <c r="CS58" i="1"/>
  <c r="CQ58" i="1"/>
  <c r="CO58" i="1"/>
  <c r="CN58" i="1"/>
  <c r="CM58" i="1"/>
  <c r="CL58" i="1"/>
  <c r="CK58" i="1"/>
  <c r="CJ58" i="1"/>
  <c r="CD58" i="1"/>
  <c r="CC58" i="1"/>
  <c r="CB58" i="1"/>
  <c r="CA58" i="1"/>
  <c r="BY58" i="1"/>
  <c r="BX58" i="1"/>
  <c r="BW58" i="1"/>
  <c r="BV58" i="1"/>
  <c r="BU58" i="1"/>
  <c r="BI58" i="1"/>
  <c r="BH58" i="1"/>
  <c r="BG58" i="1"/>
  <c r="AP58" i="1"/>
  <c r="AJ58" i="1"/>
  <c r="AI58" i="1" a="1"/>
  <c r="AI58" i="1" s="1"/>
  <c r="AG58" i="1" a="1"/>
  <c r="AG58" i="1" s="1"/>
  <c r="CP58" i="1" s="1"/>
  <c r="AF58" i="1"/>
  <c r="AE58" i="1"/>
  <c r="CD57" i="1"/>
  <c r="CC57" i="1"/>
  <c r="CB57" i="1"/>
  <c r="CA57" i="1"/>
  <c r="BZ57" i="1"/>
  <c r="BY57" i="1"/>
  <c r="BX57" i="1"/>
  <c r="BW57" i="1"/>
  <c r="BV57" i="1"/>
  <c r="BU57" i="1"/>
  <c r="BI57" i="1"/>
  <c r="BH57" i="1"/>
  <c r="BG57" i="1"/>
  <c r="BF57" i="1"/>
  <c r="AP57" i="1"/>
  <c r="AF57" i="1"/>
  <c r="AE57" i="1"/>
  <c r="BI56" i="1"/>
  <c r="BH56" i="1"/>
  <c r="BG56" i="1"/>
  <c r="BF56" i="1"/>
  <c r="AP56" i="1"/>
  <c r="AF56" i="1"/>
  <c r="AE56" i="1"/>
  <c r="CS55" i="1"/>
  <c r="CR55" i="1"/>
  <c r="CQ55" i="1"/>
  <c r="CP55" i="1"/>
  <c r="CO55" i="1"/>
  <c r="CN55" i="1"/>
  <c r="CM55" i="1"/>
  <c r="CL55" i="1"/>
  <c r="CK55" i="1"/>
  <c r="CJ55" i="1"/>
  <c r="CD55" i="1"/>
  <c r="CC55" i="1"/>
  <c r="CB55" i="1"/>
  <c r="CA55" i="1"/>
  <c r="BZ55" i="1"/>
  <c r="BY55" i="1"/>
  <c r="BX55" i="1"/>
  <c r="BW55" i="1"/>
  <c r="BV55" i="1"/>
  <c r="BU55" i="1"/>
  <c r="BI55" i="1"/>
  <c r="BH55" i="1"/>
  <c r="BG55" i="1"/>
  <c r="BF55" i="1"/>
  <c r="AF55" i="1"/>
  <c r="AE55" i="1"/>
  <c r="M55" i="1"/>
  <c r="CS54" i="1"/>
  <c r="CQ54" i="1"/>
  <c r="CO54" i="1"/>
  <c r="CN54" i="1"/>
  <c r="CM54" i="1"/>
  <c r="CL54" i="1"/>
  <c r="CK54" i="1"/>
  <c r="CJ54" i="1"/>
  <c r="CD54" i="1"/>
  <c r="CC54" i="1"/>
  <c r="CB54" i="1"/>
  <c r="BY54" i="1"/>
  <c r="BX54" i="1"/>
  <c r="BW54" i="1"/>
  <c r="BV54" i="1"/>
  <c r="BU54" i="1"/>
  <c r="BI54" i="1"/>
  <c r="BH54" i="1"/>
  <c r="BG54" i="1"/>
  <c r="AP54" i="1"/>
  <c r="W54" i="1"/>
  <c r="CD53" i="1"/>
  <c r="CC53" i="1"/>
  <c r="CB53" i="1"/>
  <c r="CA53" i="1"/>
  <c r="BZ53" i="1"/>
  <c r="BY53" i="1"/>
  <c r="BX53" i="1"/>
  <c r="BW53" i="1"/>
  <c r="BV53" i="1"/>
  <c r="BU53" i="1"/>
  <c r="BI53" i="1"/>
  <c r="BH53" i="1"/>
  <c r="BG53" i="1"/>
  <c r="BF53" i="1"/>
  <c r="AP53" i="1"/>
  <c r="AF53" i="1"/>
  <c r="AE53" i="1"/>
  <c r="CS52" i="1"/>
  <c r="CQ52" i="1"/>
  <c r="CO52" i="1"/>
  <c r="CN52" i="1"/>
  <c r="CL52" i="1"/>
  <c r="CJ52" i="1"/>
  <c r="CD52" i="1"/>
  <c r="CC52" i="1"/>
  <c r="CB52" i="1"/>
  <c r="BY52" i="1"/>
  <c r="BX52" i="1"/>
  <c r="BW52" i="1"/>
  <c r="BV52" i="1"/>
  <c r="BU52" i="1"/>
  <c r="BI52" i="1"/>
  <c r="BG52" i="1"/>
  <c r="AP52" i="1"/>
  <c r="CS51" i="1"/>
  <c r="CR51" i="1"/>
  <c r="CQ51" i="1"/>
  <c r="CP51" i="1"/>
  <c r="CO51" i="1"/>
  <c r="CN51" i="1"/>
  <c r="CM51" i="1"/>
  <c r="CL51" i="1"/>
  <c r="CK51" i="1"/>
  <c r="CJ51" i="1"/>
  <c r="CD51" i="1"/>
  <c r="CC51" i="1"/>
  <c r="CB51" i="1"/>
  <c r="CA51" i="1"/>
  <c r="BZ51" i="1"/>
  <c r="BY51" i="1"/>
  <c r="BX51" i="1"/>
  <c r="BW51" i="1"/>
  <c r="BV51" i="1"/>
  <c r="BU51" i="1"/>
  <c r="BI51" i="1"/>
  <c r="BH51" i="1"/>
  <c r="BG51" i="1"/>
  <c r="AF51" i="1"/>
  <c r="AE51" i="1"/>
  <c r="W52" i="1"/>
  <c r="T58" i="1" a="1"/>
  <c r="T58" i="1" s="1"/>
  <c r="L51" i="1"/>
  <c r="F51" i="1"/>
  <c r="CS50" i="1"/>
  <c r="CR50" i="1"/>
  <c r="CQ50" i="1"/>
  <c r="CP50" i="1"/>
  <c r="CO50" i="1"/>
  <c r="CN50" i="1"/>
  <c r="CM50" i="1"/>
  <c r="CL50" i="1"/>
  <c r="CK50" i="1"/>
  <c r="CJ50" i="1"/>
  <c r="CD50" i="1"/>
  <c r="CC50" i="1"/>
  <c r="CB50" i="1"/>
  <c r="CA50" i="1"/>
  <c r="BZ50" i="1"/>
  <c r="BY50" i="1"/>
  <c r="BX50" i="1"/>
  <c r="BW50" i="1"/>
  <c r="BV50" i="1"/>
  <c r="BU50" i="1"/>
  <c r="BI50" i="1"/>
  <c r="BH50" i="1"/>
  <c r="BG50" i="1"/>
  <c r="BF50" i="1"/>
  <c r="AP50" i="1"/>
  <c r="AM50" i="1"/>
  <c r="AL50" i="1"/>
  <c r="AK50" i="1"/>
  <c r="AJ50" i="1"/>
  <c r="AJ58" i="1" s="1" a="1"/>
  <c r="AI50" i="1"/>
  <c r="AE50" i="1"/>
  <c r="AF50" i="1" s="1"/>
  <c r="S50" i="1"/>
  <c r="R50" i="1"/>
  <c r="R58" i="1" s="1" a="1"/>
  <c r="R58" i="1" s="1"/>
  <c r="L50" i="1"/>
  <c r="F50" i="1"/>
  <c r="CS49" i="1"/>
  <c r="CR49" i="1"/>
  <c r="CQ49" i="1"/>
  <c r="CP49" i="1"/>
  <c r="CO49" i="1"/>
  <c r="CN49" i="1"/>
  <c r="CM49" i="1"/>
  <c r="CL49" i="1"/>
  <c r="CK49" i="1"/>
  <c r="CJ49" i="1"/>
  <c r="CD49" i="1"/>
  <c r="CC49" i="1"/>
  <c r="CB49" i="1"/>
  <c r="CA49" i="1"/>
  <c r="BZ49" i="1"/>
  <c r="BY49" i="1"/>
  <c r="BX49" i="1"/>
  <c r="BW49" i="1"/>
  <c r="BV49" i="1"/>
  <c r="BU49" i="1"/>
  <c r="BI49" i="1"/>
  <c r="BG49" i="1"/>
  <c r="BF49" i="1"/>
  <c r="AE49" i="1"/>
  <c r="AF49" i="1" s="1"/>
  <c r="L49" i="1"/>
  <c r="CS48" i="1"/>
  <c r="CR48" i="1"/>
  <c r="CQ48" i="1"/>
  <c r="CP48" i="1"/>
  <c r="CO48" i="1"/>
  <c r="CN48" i="1"/>
  <c r="CL48" i="1"/>
  <c r="CK48" i="1"/>
  <c r="CJ48" i="1"/>
  <c r="CD48" i="1"/>
  <c r="CC48" i="1"/>
  <c r="CB48" i="1"/>
  <c r="CA48" i="1"/>
  <c r="BZ48" i="1"/>
  <c r="BY48" i="1"/>
  <c r="BX48" i="1"/>
  <c r="BW48" i="1"/>
  <c r="BV48" i="1"/>
  <c r="BU48" i="1"/>
  <c r="BI48" i="1"/>
  <c r="BG48" i="1"/>
  <c r="BF48" i="1"/>
  <c r="AF48" i="1"/>
  <c r="AE48" i="1"/>
  <c r="S48" i="1"/>
  <c r="L48" i="1"/>
  <c r="F48" i="1"/>
  <c r="CD47" i="1"/>
  <c r="CC47" i="1"/>
  <c r="CB47" i="1"/>
  <c r="CA47" i="1"/>
  <c r="BZ47" i="1"/>
  <c r="BY47" i="1"/>
  <c r="BX47" i="1"/>
  <c r="BW47" i="1"/>
  <c r="BV47" i="1"/>
  <c r="BU47" i="1"/>
  <c r="BI47" i="1"/>
  <c r="BH47" i="1"/>
  <c r="BG47" i="1"/>
  <c r="BF47" i="1"/>
  <c r="AP47" i="1"/>
  <c r="AF47" i="1"/>
  <c r="AE47" i="1"/>
  <c r="BI46" i="1"/>
  <c r="BH46" i="1"/>
  <c r="BG46" i="1"/>
  <c r="BF46" i="1"/>
  <c r="AF46" i="1"/>
  <c r="AE46" i="1"/>
  <c r="CS45" i="1"/>
  <c r="CQ45" i="1"/>
  <c r="CO45" i="1"/>
  <c r="CN45" i="1"/>
  <c r="CL45" i="1"/>
  <c r="CJ45" i="1"/>
  <c r="CD45" i="1"/>
  <c r="CC45" i="1"/>
  <c r="CB45" i="1"/>
  <c r="BY45" i="1"/>
  <c r="BX45" i="1"/>
  <c r="BW45" i="1"/>
  <c r="BV45" i="1"/>
  <c r="BU45" i="1"/>
  <c r="BI45" i="1"/>
  <c r="BG45" i="1"/>
  <c r="AP45" i="1"/>
  <c r="K45" i="1"/>
  <c r="CS44" i="1"/>
  <c r="CR44" i="1"/>
  <c r="CQ44" i="1"/>
  <c r="CP44" i="1"/>
  <c r="CO44" i="1"/>
  <c r="CN44" i="1"/>
  <c r="CM44" i="1"/>
  <c r="CL44" i="1"/>
  <c r="CK44" i="1"/>
  <c r="CJ44" i="1"/>
  <c r="BI44" i="1"/>
  <c r="BH44" i="1"/>
  <c r="BG44" i="1"/>
  <c r="BF44" i="1"/>
  <c r="AP44" i="1"/>
  <c r="AF44" i="1"/>
  <c r="AE44" i="1"/>
  <c r="AC44" i="1"/>
  <c r="CS43" i="1"/>
  <c r="CQ43" i="1"/>
  <c r="CO43" i="1"/>
  <c r="CN43" i="1"/>
  <c r="CL43" i="1"/>
  <c r="CK43" i="1"/>
  <c r="CJ43" i="1"/>
  <c r="CD43" i="1"/>
  <c r="CC43" i="1"/>
  <c r="CB43" i="1"/>
  <c r="BY43" i="1"/>
  <c r="BX43" i="1"/>
  <c r="BW43" i="1"/>
  <c r="BV43" i="1"/>
  <c r="BU43" i="1"/>
  <c r="BI43" i="1"/>
  <c r="BG43" i="1"/>
  <c r="AP43" i="1"/>
  <c r="AO43" i="1"/>
  <c r="AO43" i="1" a="1"/>
  <c r="AN43" i="1" a="1"/>
  <c r="AN43" i="1" s="1"/>
  <c r="AK43" i="1"/>
  <c r="AJ43" i="1"/>
  <c r="AI43" i="1"/>
  <c r="AH43" i="1"/>
  <c r="CR43" i="1" s="1"/>
  <c r="AH43" i="1" a="1"/>
  <c r="AG43" i="1"/>
  <c r="AG43" i="1" a="1"/>
  <c r="AA43" i="1"/>
  <c r="Z43" i="1"/>
  <c r="W43" i="1"/>
  <c r="U43" i="1"/>
  <c r="AE43" i="1" s="1"/>
  <c r="AF43" i="1" s="1"/>
  <c r="U43" i="1" a="1"/>
  <c r="R43" i="1"/>
  <c r="Q43" i="1"/>
  <c r="P43" i="1"/>
  <c r="N43" i="1"/>
  <c r="M43" i="1"/>
  <c r="J43" i="1"/>
  <c r="H43" i="1"/>
  <c r="G43" i="1"/>
  <c r="CS42" i="1"/>
  <c r="CR42" i="1"/>
  <c r="CQ42" i="1"/>
  <c r="CP42" i="1"/>
  <c r="CO42" i="1"/>
  <c r="CN42" i="1"/>
  <c r="CM42" i="1"/>
  <c r="CL42" i="1"/>
  <c r="CK42" i="1"/>
  <c r="CJ42" i="1"/>
  <c r="CD42" i="1"/>
  <c r="CC42" i="1"/>
  <c r="CB42" i="1"/>
  <c r="CA42" i="1"/>
  <c r="BZ42" i="1"/>
  <c r="BY42" i="1"/>
  <c r="BX42" i="1"/>
  <c r="BW42" i="1"/>
  <c r="BV42" i="1"/>
  <c r="BI42" i="1"/>
  <c r="BH42" i="1"/>
  <c r="BG42" i="1"/>
  <c r="BF42" i="1"/>
  <c r="AM42" i="1"/>
  <c r="AL42" i="1"/>
  <c r="AF42" i="1"/>
  <c r="AE42" i="1"/>
  <c r="S42" i="1"/>
  <c r="AC42" i="1" s="1"/>
  <c r="L42" i="1"/>
  <c r="BU42" i="1"/>
  <c r="CS41" i="1"/>
  <c r="CR41" i="1"/>
  <c r="CQ41" i="1"/>
  <c r="CP41" i="1"/>
  <c r="CO41" i="1"/>
  <c r="CN41" i="1"/>
  <c r="CL41" i="1"/>
  <c r="CK41" i="1"/>
  <c r="CJ41" i="1"/>
  <c r="BI41" i="1"/>
  <c r="BG41" i="1"/>
  <c r="BF41" i="1"/>
  <c r="AP41" i="1"/>
  <c r="AM41" i="1"/>
  <c r="AL41" i="1"/>
  <c r="AL43" i="1" s="1"/>
  <c r="AF41" i="1"/>
  <c r="AE41" i="1"/>
  <c r="T43" i="1" a="1"/>
  <c r="T43" i="1" s="1"/>
  <c r="L41" i="1"/>
  <c r="L43" i="1" s="1" a="1"/>
  <c r="L43" i="1" s="1"/>
  <c r="CM41" i="1"/>
  <c r="CD40" i="1"/>
  <c r="CC40" i="1"/>
  <c r="CB40" i="1"/>
  <c r="CA40" i="1"/>
  <c r="BZ40" i="1"/>
  <c r="BY40" i="1"/>
  <c r="BX40" i="1"/>
  <c r="BW40" i="1"/>
  <c r="BV40" i="1"/>
  <c r="BU40" i="1"/>
  <c r="BI40" i="1"/>
  <c r="BH40" i="1"/>
  <c r="BG40" i="1"/>
  <c r="BF40" i="1"/>
  <c r="AE40" i="1"/>
  <c r="AF40" i="1" s="1"/>
  <c r="AC40" i="1"/>
  <c r="AP39" i="1"/>
  <c r="AD39" i="1"/>
  <c r="K39" i="1"/>
  <c r="CP38" i="1"/>
  <c r="CK38" i="1"/>
  <c r="AE38" i="1"/>
  <c r="AF38" i="1" s="1"/>
  <c r="AC38" i="1"/>
  <c r="S38" i="1"/>
  <c r="Q38" i="1"/>
  <c r="P38" i="1"/>
  <c r="M38" i="1"/>
  <c r="CS37" i="1"/>
  <c r="CQ37" i="1"/>
  <c r="CO37" i="1"/>
  <c r="CN37" i="1"/>
  <c r="CL37" i="1"/>
  <c r="CJ37" i="1"/>
  <c r="CD37" i="1"/>
  <c r="CC37" i="1"/>
  <c r="CB37" i="1"/>
  <c r="BY37" i="1"/>
  <c r="BX37" i="1"/>
  <c r="BW37" i="1"/>
  <c r="BV37" i="1"/>
  <c r="BU37" i="1"/>
  <c r="BI37" i="1"/>
  <c r="BG37" i="1"/>
  <c r="AP37" i="1"/>
  <c r="CS36" i="1"/>
  <c r="CR36" i="1"/>
  <c r="CQ36" i="1"/>
  <c r="CP36" i="1"/>
  <c r="CO36" i="1"/>
  <c r="CN36" i="1"/>
  <c r="CM36" i="1"/>
  <c r="CL36" i="1"/>
  <c r="CK36" i="1"/>
  <c r="CJ36" i="1"/>
  <c r="CD36" i="1"/>
  <c r="CC36" i="1"/>
  <c r="CB36" i="1"/>
  <c r="CA36" i="1"/>
  <c r="BZ36" i="1"/>
  <c r="BY36" i="1"/>
  <c r="BX36" i="1"/>
  <c r="BW36" i="1"/>
  <c r="BV36" i="1"/>
  <c r="BU36" i="1"/>
  <c r="BI36" i="1"/>
  <c r="BH36" i="1"/>
  <c r="BG36" i="1"/>
  <c r="BF36" i="1"/>
  <c r="AE36" i="1"/>
  <c r="AF36" i="1" s="1"/>
  <c r="S36" i="1"/>
  <c r="AC36" i="1" s="1"/>
  <c r="M36" i="1"/>
  <c r="F36" i="1"/>
  <c r="CS35" i="1"/>
  <c r="CQ35" i="1"/>
  <c r="CO35" i="1"/>
  <c r="CN35" i="1"/>
  <c r="CL35" i="1"/>
  <c r="CJ35" i="1"/>
  <c r="CD35" i="1"/>
  <c r="CC35" i="1"/>
  <c r="CB35" i="1"/>
  <c r="BY35" i="1"/>
  <c r="BX35" i="1"/>
  <c r="BW35" i="1"/>
  <c r="BV35" i="1"/>
  <c r="BU35" i="1"/>
  <c r="BI35" i="1"/>
  <c r="BG35" i="1"/>
  <c r="AP35" i="1"/>
  <c r="CS34" i="1"/>
  <c r="CR34" i="1"/>
  <c r="CQ34" i="1"/>
  <c r="CP34" i="1"/>
  <c r="CO34" i="1"/>
  <c r="CN34" i="1"/>
  <c r="CM34" i="1"/>
  <c r="CL34" i="1"/>
  <c r="CK34" i="1"/>
  <c r="CJ34" i="1"/>
  <c r="CD34" i="1"/>
  <c r="CC34" i="1"/>
  <c r="CB34" i="1"/>
  <c r="CA34" i="1"/>
  <c r="BZ34" i="1"/>
  <c r="BY34" i="1"/>
  <c r="BX34" i="1"/>
  <c r="BW34" i="1"/>
  <c r="BV34" i="1"/>
  <c r="BI34" i="1"/>
  <c r="BG34" i="1"/>
  <c r="BF34" i="1"/>
  <c r="AF34" i="1"/>
  <c r="AE34" i="1"/>
  <c r="AC34" i="1"/>
  <c r="S34" i="1"/>
  <c r="L34" i="1"/>
  <c r="BU34" i="1"/>
  <c r="F34" i="1"/>
  <c r="CS33" i="1"/>
  <c r="CR33" i="1"/>
  <c r="CQ33" i="1"/>
  <c r="CP33" i="1"/>
  <c r="CO33" i="1"/>
  <c r="CN33" i="1"/>
  <c r="CM33" i="1"/>
  <c r="CL33" i="1"/>
  <c r="CK33" i="1"/>
  <c r="CJ33" i="1"/>
  <c r="CD33" i="1"/>
  <c r="CC33" i="1"/>
  <c r="CB33" i="1"/>
  <c r="CA33" i="1"/>
  <c r="BZ33" i="1"/>
  <c r="BY33" i="1"/>
  <c r="BX33" i="1"/>
  <c r="BW33" i="1"/>
  <c r="BV33" i="1"/>
  <c r="BU33" i="1"/>
  <c r="BI33" i="1"/>
  <c r="BG33" i="1"/>
  <c r="BF33" i="1"/>
  <c r="AP33" i="1"/>
  <c r="AE33" i="1"/>
  <c r="AF33" i="1" s="1"/>
  <c r="S33" i="1"/>
  <c r="AC33" i="1" s="1"/>
  <c r="L33" i="1"/>
  <c r="BH33" i="1"/>
  <c r="F33" i="1"/>
  <c r="CS32" i="1"/>
  <c r="CR32" i="1"/>
  <c r="CQ32" i="1"/>
  <c r="CP32" i="1"/>
  <c r="CO32" i="1"/>
  <c r="CN32" i="1"/>
  <c r="CL32" i="1"/>
  <c r="CK32" i="1"/>
  <c r="CJ32" i="1"/>
  <c r="CD32" i="1"/>
  <c r="CC32" i="1"/>
  <c r="CB32" i="1"/>
  <c r="CA32" i="1"/>
  <c r="BZ32" i="1"/>
  <c r="BY32" i="1"/>
  <c r="BX32" i="1"/>
  <c r="BW32" i="1"/>
  <c r="BV32" i="1"/>
  <c r="BU32" i="1"/>
  <c r="BI32" i="1"/>
  <c r="BH32" i="1"/>
  <c r="BG32" i="1"/>
  <c r="BF32" i="1"/>
  <c r="AF32" i="1"/>
  <c r="AE32" i="1"/>
  <c r="AC32" i="1"/>
  <c r="S32" i="1"/>
  <c r="L32" i="1"/>
  <c r="CM32" i="1"/>
  <c r="F32" i="1"/>
  <c r="CS31" i="1"/>
  <c r="CR31" i="1"/>
  <c r="CQ31" i="1"/>
  <c r="CP31" i="1"/>
  <c r="CO31" i="1"/>
  <c r="CN31" i="1"/>
  <c r="CM31" i="1"/>
  <c r="CL31" i="1"/>
  <c r="CK31" i="1"/>
  <c r="CJ31" i="1"/>
  <c r="BI31" i="1"/>
  <c r="BH31" i="1"/>
  <c r="BG31" i="1"/>
  <c r="BF31" i="1"/>
  <c r="AP31" i="1"/>
  <c r="AF31" i="1"/>
  <c r="AE31" i="1"/>
  <c r="AC31" i="1"/>
  <c r="CS30" i="1"/>
  <c r="CQ30" i="1"/>
  <c r="CO30" i="1"/>
  <c r="CN30" i="1"/>
  <c r="CL30" i="1"/>
  <c r="CJ30" i="1"/>
  <c r="CD30" i="1"/>
  <c r="CC30" i="1"/>
  <c r="CB30" i="1"/>
  <c r="BY30" i="1"/>
  <c r="BX30" i="1"/>
  <c r="BW30" i="1"/>
  <c r="BV30" i="1"/>
  <c r="BU30" i="1"/>
  <c r="BI30" i="1"/>
  <c r="BG30" i="1"/>
  <c r="AP30" i="1"/>
  <c r="BI29" i="1"/>
  <c r="BH29" i="1"/>
  <c r="BG29" i="1"/>
  <c r="BF29" i="1"/>
  <c r="AP29" i="1"/>
  <c r="AE29" i="1"/>
  <c r="AF29" i="1" s="1"/>
  <c r="AC29" i="1"/>
  <c r="CS28" i="1"/>
  <c r="CQ28" i="1"/>
  <c r="CO28" i="1"/>
  <c r="CN28" i="1"/>
  <c r="CL28" i="1"/>
  <c r="CJ28" i="1"/>
  <c r="CD28" i="1"/>
  <c r="CC28" i="1"/>
  <c r="CB28" i="1"/>
  <c r="BY28" i="1"/>
  <c r="BX28" i="1"/>
  <c r="BW28" i="1"/>
  <c r="BV28" i="1"/>
  <c r="BU28" i="1"/>
  <c r="BI28" i="1"/>
  <c r="BG28" i="1"/>
  <c r="AP28" i="1"/>
  <c r="AO28" i="1" a="1"/>
  <c r="AO28" i="1" s="1"/>
  <c r="AN28" i="1" a="1"/>
  <c r="AN28" i="1" s="1"/>
  <c r="AM28" i="1"/>
  <c r="AL28" i="1"/>
  <c r="AK28" i="1"/>
  <c r="AJ28" i="1"/>
  <c r="AI28" i="1"/>
  <c r="AH28" i="1"/>
  <c r="CR28" i="1" s="1"/>
  <c r="AH28" i="1" a="1"/>
  <c r="AG28" i="1"/>
  <c r="CA28" i="1" s="1"/>
  <c r="AG28" i="1" a="1"/>
  <c r="AA28" i="1"/>
  <c r="Z28" i="1"/>
  <c r="W28" i="1"/>
  <c r="U28" i="1"/>
  <c r="AE28" i="1" s="1"/>
  <c r="AF28" i="1" s="1"/>
  <c r="U28" i="1" a="1"/>
  <c r="Q28" i="1"/>
  <c r="P28" i="1"/>
  <c r="N28" i="1"/>
  <c r="M28" i="1"/>
  <c r="J28" i="1" a="1"/>
  <c r="J28" i="1" s="1"/>
  <c r="CK28" i="1" s="1"/>
  <c r="H28" i="1"/>
  <c r="G28" i="1"/>
  <c r="DH27" i="1"/>
  <c r="DG27" i="1"/>
  <c r="DF27" i="1"/>
  <c r="CS27" i="1"/>
  <c r="CR27" i="1"/>
  <c r="CQ27" i="1"/>
  <c r="CP27" i="1"/>
  <c r="CO27" i="1"/>
  <c r="CN27" i="1"/>
  <c r="CL27" i="1"/>
  <c r="CK27" i="1"/>
  <c r="CJ27" i="1"/>
  <c r="CD27" i="1"/>
  <c r="CC27" i="1"/>
  <c r="CB27" i="1"/>
  <c r="CA27" i="1"/>
  <c r="BZ27" i="1"/>
  <c r="BY27" i="1"/>
  <c r="BX27" i="1"/>
  <c r="BW27" i="1"/>
  <c r="BV27" i="1"/>
  <c r="BI27" i="1"/>
  <c r="BG27" i="1"/>
  <c r="BF27" i="1"/>
  <c r="BA27" i="1"/>
  <c r="AZ27" i="1"/>
  <c r="AF27" i="1"/>
  <c r="AE27" i="1"/>
  <c r="Z27" i="1"/>
  <c r="R27" i="1"/>
  <c r="R28" i="1" s="1"/>
  <c r="CS26" i="1"/>
  <c r="CP26" i="1"/>
  <c r="CN26" i="1"/>
  <c r="CL26" i="1"/>
  <c r="CK26" i="1"/>
  <c r="AP26" i="1"/>
  <c r="AE26" i="1"/>
  <c r="AF26" i="1" s="1"/>
  <c r="AP23" i="1"/>
  <c r="L27" i="1"/>
  <c r="L26" i="1"/>
  <c r="F26" i="1"/>
  <c r="AF25" i="1"/>
  <c r="AE25" i="1"/>
  <c r="S25" i="1"/>
  <c r="AC25" i="1" s="1"/>
  <c r="L25" i="1"/>
  <c r="F25" i="1"/>
  <c r="CS24" i="1"/>
  <c r="CR24" i="1"/>
  <c r="CQ24" i="1"/>
  <c r="CP24" i="1"/>
  <c r="CO24" i="1"/>
  <c r="CN24" i="1"/>
  <c r="CL24" i="1"/>
  <c r="CK24" i="1"/>
  <c r="CJ24" i="1"/>
  <c r="CD24" i="1"/>
  <c r="CC24" i="1"/>
  <c r="CB24" i="1"/>
  <c r="CA24" i="1"/>
  <c r="BZ24" i="1"/>
  <c r="BY24" i="1"/>
  <c r="BX24" i="1"/>
  <c r="BW24" i="1"/>
  <c r="BV24" i="1"/>
  <c r="BU24" i="1"/>
  <c r="BI24" i="1"/>
  <c r="BH24" i="1"/>
  <c r="BG24" i="1"/>
  <c r="BF24" i="1"/>
  <c r="BA24" i="1"/>
  <c r="AZ24" i="1"/>
  <c r="AF24" i="1"/>
  <c r="AE24" i="1"/>
  <c r="S24" i="1"/>
  <c r="AC24" i="1" s="1"/>
  <c r="L24" i="1"/>
  <c r="CM24" i="1"/>
  <c r="F24" i="1"/>
  <c r="CS23" i="1"/>
  <c r="CR23" i="1"/>
  <c r="CQ23" i="1"/>
  <c r="CP23" i="1"/>
  <c r="CO23" i="1"/>
  <c r="CN23" i="1"/>
  <c r="CL23" i="1"/>
  <c r="CK23" i="1"/>
  <c r="CJ23" i="1"/>
  <c r="CD23" i="1"/>
  <c r="CC23" i="1"/>
  <c r="CB23" i="1"/>
  <c r="CA23" i="1"/>
  <c r="BZ23" i="1"/>
  <c r="BY23" i="1"/>
  <c r="BX23" i="1"/>
  <c r="BW23" i="1"/>
  <c r="BV23" i="1"/>
  <c r="BI23" i="1"/>
  <c r="BG23" i="1"/>
  <c r="BF23" i="1"/>
  <c r="BA23" i="1"/>
  <c r="AZ23" i="1"/>
  <c r="AF23" i="1"/>
  <c r="AE23" i="1"/>
  <c r="S23" i="1"/>
  <c r="AC23" i="1" s="1"/>
  <c r="O28" i="1" a="1"/>
  <c r="O28" i="1" s="1"/>
  <c r="CS22" i="1"/>
  <c r="CR22" i="1"/>
  <c r="CQ22" i="1"/>
  <c r="CP22" i="1"/>
  <c r="CO22" i="1"/>
  <c r="CN22" i="1"/>
  <c r="CM22" i="1"/>
  <c r="CL22" i="1"/>
  <c r="CK22" i="1"/>
  <c r="CJ22" i="1"/>
  <c r="CD22" i="1"/>
  <c r="CC22" i="1"/>
  <c r="CB22" i="1"/>
  <c r="CA22" i="1"/>
  <c r="BZ22" i="1"/>
  <c r="BY22" i="1"/>
  <c r="BX22" i="1"/>
  <c r="BW22" i="1"/>
  <c r="BV22" i="1"/>
  <c r="BI22" i="1"/>
  <c r="BG22" i="1"/>
  <c r="BF22" i="1"/>
  <c r="BA22" i="1"/>
  <c r="AZ22" i="1"/>
  <c r="AP22" i="1"/>
  <c r="AE22" i="1"/>
  <c r="AF22" i="1" s="1"/>
  <c r="S22" i="1"/>
  <c r="AC22" i="1" s="1"/>
  <c r="T28" i="1" a="1"/>
  <c r="T28" i="1" s="1"/>
  <c r="L22" i="1"/>
  <c r="BH22" i="1"/>
  <c r="F22" i="1"/>
  <c r="CS21" i="1"/>
  <c r="CR21" i="1"/>
  <c r="CQ21" i="1"/>
  <c r="CP21" i="1"/>
  <c r="CO21" i="1"/>
  <c r="CN21" i="1"/>
  <c r="CL21" i="1"/>
  <c r="CK21" i="1"/>
  <c r="CJ21" i="1"/>
  <c r="CD21" i="1"/>
  <c r="CC21" i="1"/>
  <c r="CB21" i="1"/>
  <c r="CA21" i="1"/>
  <c r="BZ21" i="1"/>
  <c r="BY21" i="1"/>
  <c r="BX21" i="1"/>
  <c r="BW21" i="1"/>
  <c r="BV21" i="1"/>
  <c r="BU21" i="1"/>
  <c r="BI21" i="1"/>
  <c r="BH21" i="1"/>
  <c r="BG21" i="1"/>
  <c r="BF21" i="1"/>
  <c r="BA21" i="1"/>
  <c r="AZ21" i="1"/>
  <c r="AP21" i="1"/>
  <c r="AF21" i="1"/>
  <c r="AE21" i="1"/>
  <c r="AC21" i="1"/>
  <c r="S21" i="1"/>
  <c r="L21" i="1"/>
  <c r="CM21" i="1"/>
  <c r="F21" i="1"/>
  <c r="CS20" i="1"/>
  <c r="CR20" i="1"/>
  <c r="CQ20" i="1"/>
  <c r="CP20" i="1"/>
  <c r="CO20" i="1"/>
  <c r="CN20" i="1"/>
  <c r="CL20" i="1"/>
  <c r="CK20" i="1"/>
  <c r="CJ20" i="1"/>
  <c r="CD20" i="1"/>
  <c r="CC20" i="1"/>
  <c r="CB20" i="1"/>
  <c r="CA20" i="1"/>
  <c r="BZ20" i="1"/>
  <c r="BY20" i="1"/>
  <c r="BX20" i="1"/>
  <c r="BW20" i="1"/>
  <c r="BV20" i="1"/>
  <c r="BU20" i="1"/>
  <c r="BI20" i="1"/>
  <c r="BH20" i="1"/>
  <c r="BG20" i="1"/>
  <c r="BF20" i="1"/>
  <c r="BA20" i="1"/>
  <c r="AZ20" i="1"/>
  <c r="AP20" i="1"/>
  <c r="AF20" i="1"/>
  <c r="AE20" i="1"/>
  <c r="AC20" i="1"/>
  <c r="S20" i="1"/>
  <c r="L20" i="1"/>
  <c r="CM20" i="1"/>
  <c r="F20" i="1"/>
  <c r="CS19" i="1"/>
  <c r="CR19" i="1"/>
  <c r="CQ19" i="1"/>
  <c r="CP19" i="1"/>
  <c r="CO19" i="1"/>
  <c r="CN19" i="1"/>
  <c r="CL19" i="1"/>
  <c r="CK19" i="1"/>
  <c r="CJ19" i="1"/>
  <c r="CD19" i="1"/>
  <c r="CC19" i="1"/>
  <c r="CB19" i="1"/>
  <c r="CA19" i="1"/>
  <c r="BZ19" i="1"/>
  <c r="BY19" i="1"/>
  <c r="BX19" i="1"/>
  <c r="BW19" i="1"/>
  <c r="BV19" i="1"/>
  <c r="BU19" i="1"/>
  <c r="BI19" i="1"/>
  <c r="BH19" i="1"/>
  <c r="BG19" i="1"/>
  <c r="BF19" i="1"/>
  <c r="BA19" i="1"/>
  <c r="AZ19" i="1"/>
  <c r="AF19" i="1"/>
  <c r="AE19" i="1"/>
  <c r="AC19" i="1"/>
  <c r="S19" i="1"/>
  <c r="L19" i="1"/>
  <c r="CM19" i="1"/>
  <c r="F19" i="1"/>
  <c r="CD18" i="1"/>
  <c r="CC18" i="1"/>
  <c r="CB18" i="1"/>
  <c r="CA18" i="1"/>
  <c r="BZ18" i="1"/>
  <c r="BY18" i="1"/>
  <c r="BX18" i="1"/>
  <c r="BW18" i="1"/>
  <c r="BV18" i="1"/>
  <c r="BU18" i="1"/>
  <c r="BI18" i="1"/>
  <c r="BH18" i="1"/>
  <c r="BG18" i="1"/>
  <c r="BF18" i="1"/>
  <c r="AP18" i="1"/>
  <c r="AF18" i="1"/>
  <c r="AE18" i="1"/>
  <c r="AC18" i="1"/>
  <c r="CD17" i="1"/>
  <c r="CC17" i="1"/>
  <c r="CB17" i="1"/>
  <c r="CA17" i="1"/>
  <c r="BZ17" i="1"/>
  <c r="BY17" i="1"/>
  <c r="BX17" i="1"/>
  <c r="BW17" i="1"/>
  <c r="BV17" i="1"/>
  <c r="BU17" i="1"/>
  <c r="BI17" i="1"/>
  <c r="BH17" i="1"/>
  <c r="BG17" i="1"/>
  <c r="BF17" i="1"/>
  <c r="AP17" i="1"/>
  <c r="AF17" i="1"/>
  <c r="AE17" i="1"/>
  <c r="AC17" i="1"/>
  <c r="BI16" i="1"/>
  <c r="BH16" i="1"/>
  <c r="BG16" i="1"/>
  <c r="BF16" i="1"/>
  <c r="AP16" i="1"/>
  <c r="AF16" i="1"/>
  <c r="AE16" i="1"/>
  <c r="AC16" i="1"/>
  <c r="CS15" i="1"/>
  <c r="CQ15" i="1"/>
  <c r="CO15" i="1"/>
  <c r="CN15" i="1"/>
  <c r="CL15" i="1"/>
  <c r="CJ15" i="1"/>
  <c r="CD15" i="1"/>
  <c r="CC15" i="1"/>
  <c r="CB15" i="1"/>
  <c r="BY15" i="1"/>
  <c r="BX15" i="1"/>
  <c r="BW15" i="1"/>
  <c r="BV15" i="1"/>
  <c r="BU15" i="1"/>
  <c r="BI15" i="1"/>
  <c r="BG15" i="1"/>
  <c r="AP15" i="1"/>
  <c r="AO15" i="1"/>
  <c r="AO15" i="1" a="1"/>
  <c r="AN15" i="1"/>
  <c r="AN30" i="1" s="1"/>
  <c r="AN35" i="1" s="1" a="1"/>
  <c r="AN35" i="1" s="1"/>
  <c r="AN37" i="1" s="1"/>
  <c r="AN39" i="1" s="1"/>
  <c r="AN45" i="1" s="1"/>
  <c r="AN52" i="1" s="1" a="1"/>
  <c r="AN52" i="1" s="1"/>
  <c r="AN15" i="1" a="1"/>
  <c r="AM15" i="1"/>
  <c r="AM30" i="1" s="1"/>
  <c r="AM35" i="1" s="1" a="1"/>
  <c r="AM35" i="1" s="1"/>
  <c r="AM37" i="1" s="1"/>
  <c r="AM39" i="1" s="1"/>
  <c r="AL15" i="1"/>
  <c r="AL30" i="1" s="1"/>
  <c r="AL35" i="1" s="1" a="1"/>
  <c r="AL35" i="1" s="1"/>
  <c r="AL37" i="1" s="1"/>
  <c r="AL39" i="1" s="1"/>
  <c r="AL45" i="1" s="1"/>
  <c r="AL52" i="1" s="1"/>
  <c r="AK15" i="1"/>
  <c r="AK30" i="1" s="1"/>
  <c r="AK35" i="1" s="1" a="1"/>
  <c r="AK35" i="1" s="1"/>
  <c r="AK37" i="1" s="1"/>
  <c r="AK39" i="1" s="1"/>
  <c r="AK45" i="1" s="1"/>
  <c r="AK52" i="1" s="1"/>
  <c r="AJ15" i="1"/>
  <c r="AJ30" i="1" s="1"/>
  <c r="AJ35" i="1" s="1" a="1"/>
  <c r="AJ35" i="1" s="1"/>
  <c r="AJ37" i="1" s="1"/>
  <c r="AJ39" i="1" s="1"/>
  <c r="AJ45" i="1" s="1"/>
  <c r="AI15" i="1"/>
  <c r="AI30" i="1" s="1"/>
  <c r="AI35" i="1" s="1" a="1"/>
  <c r="AI35" i="1" s="1"/>
  <c r="AI37" i="1" s="1"/>
  <c r="AI39" i="1" s="1"/>
  <c r="AI45" i="1" s="1"/>
  <c r="AH15" i="1" a="1"/>
  <c r="AH15" i="1" s="1"/>
  <c r="AG15" i="1" a="1"/>
  <c r="AG15" i="1" s="1"/>
  <c r="AA15" i="1"/>
  <c r="AA30" i="1" s="1"/>
  <c r="AA35" i="1" s="1" a="1"/>
  <c r="AA35" i="1" s="1"/>
  <c r="AA37" i="1" s="1"/>
  <c r="AA39" i="1" s="1"/>
  <c r="AA45" i="1" s="1"/>
  <c r="Z15" i="1"/>
  <c r="Z30" i="1" s="1"/>
  <c r="Z35" i="1" s="1" a="1"/>
  <c r="Z35" i="1" s="1"/>
  <c r="Z37" i="1" s="1"/>
  <c r="Z39" i="1" s="1"/>
  <c r="Z45" i="1" s="1"/>
  <c r="W15" i="1"/>
  <c r="W30" i="1" s="1"/>
  <c r="W35" i="1" s="1" a="1"/>
  <c r="W35" i="1" s="1"/>
  <c r="U15" i="1"/>
  <c r="AE15" i="1" s="1"/>
  <c r="AF15" i="1" s="1"/>
  <c r="U15" i="1" a="1"/>
  <c r="R15" i="1"/>
  <c r="Q15" i="1"/>
  <c r="Q30" i="1" s="1"/>
  <c r="Q35" i="1" s="1" a="1"/>
  <c r="Q35" i="1" s="1"/>
  <c r="Q37" i="1" s="1"/>
  <c r="Q39" i="1" s="1"/>
  <c r="Q45" i="1" s="1"/>
  <c r="P15" i="1"/>
  <c r="P30" i="1" s="1"/>
  <c r="P35" i="1" s="1" a="1"/>
  <c r="P35" i="1" s="1"/>
  <c r="O15" i="1" a="1"/>
  <c r="O15" i="1" s="1"/>
  <c r="O30" i="1" s="1"/>
  <c r="O35" i="1" s="1" a="1"/>
  <c r="O35" i="1" s="1"/>
  <c r="O37" i="1" s="1"/>
  <c r="N15" i="1"/>
  <c r="N30" i="1" s="1"/>
  <c r="N35" i="1" s="1" a="1"/>
  <c r="N35" i="1" s="1"/>
  <c r="N37" i="1" s="1"/>
  <c r="N39" i="1" s="1"/>
  <c r="N45" i="1" s="1"/>
  <c r="N52" i="1" s="1"/>
  <c r="M15" i="1"/>
  <c r="M30" i="1" s="1"/>
  <c r="M35" i="1" s="1" a="1"/>
  <c r="M35" i="1" s="1"/>
  <c r="M37" i="1" s="1"/>
  <c r="M39" i="1" s="1"/>
  <c r="M45" i="1" s="1"/>
  <c r="J15" i="1"/>
  <c r="CK15" i="1" s="1"/>
  <c r="H15" i="1"/>
  <c r="H30" i="1" s="1"/>
  <c r="H35" i="1" s="1" a="1"/>
  <c r="H35" i="1" s="1"/>
  <c r="H37" i="1" s="1"/>
  <c r="H39" i="1" s="1"/>
  <c r="H45" i="1" s="1"/>
  <c r="H52" i="1" s="1"/>
  <c r="G15" i="1"/>
  <c r="G30" i="1" s="1"/>
  <c r="G35" i="1" s="1" a="1"/>
  <c r="G35" i="1" s="1"/>
  <c r="G37" i="1" s="1"/>
  <c r="G39" i="1" s="1"/>
  <c r="G45" i="1" s="1"/>
  <c r="G52" i="1" s="1"/>
  <c r="CS14" i="1"/>
  <c r="CR14" i="1"/>
  <c r="CQ14" i="1"/>
  <c r="CP14" i="1"/>
  <c r="CO14" i="1"/>
  <c r="CN14" i="1"/>
  <c r="CL14" i="1"/>
  <c r="CK14" i="1"/>
  <c r="CJ14" i="1"/>
  <c r="CD14" i="1"/>
  <c r="CC14" i="1"/>
  <c r="CB14" i="1"/>
  <c r="CA14" i="1"/>
  <c r="BZ14" i="1"/>
  <c r="BY14" i="1"/>
  <c r="BX14" i="1"/>
  <c r="BW14" i="1"/>
  <c r="BV14" i="1"/>
  <c r="BI14" i="1"/>
  <c r="BG14" i="1"/>
  <c r="BF14" i="1"/>
  <c r="AP14" i="1"/>
  <c r="AF14" i="1"/>
  <c r="AE14" i="1"/>
  <c r="S14" i="1"/>
  <c r="AC14" i="1" s="1"/>
  <c r="L14" i="1"/>
  <c r="CM14" i="1"/>
  <c r="CS13" i="1"/>
  <c r="CR13" i="1"/>
  <c r="CQ13" i="1"/>
  <c r="CP13" i="1"/>
  <c r="CO13" i="1"/>
  <c r="CN13" i="1"/>
  <c r="CL13" i="1"/>
  <c r="CK13" i="1"/>
  <c r="CJ13" i="1"/>
  <c r="CD13" i="1"/>
  <c r="CC13" i="1"/>
  <c r="CB13" i="1"/>
  <c r="CA13" i="1"/>
  <c r="BZ13" i="1"/>
  <c r="BY13" i="1"/>
  <c r="BX13" i="1"/>
  <c r="BW13" i="1"/>
  <c r="BV13" i="1"/>
  <c r="BI13" i="1"/>
  <c r="BG13" i="1"/>
  <c r="BF13" i="1"/>
  <c r="AP13" i="1"/>
  <c r="AE13" i="1"/>
  <c r="AF13" i="1" s="1"/>
  <c r="V15" i="1" a="1"/>
  <c r="V15" i="1" s="1"/>
  <c r="T15" i="1" a="1"/>
  <c r="T15" i="1" s="1"/>
  <c r="T30" i="1" s="1"/>
  <c r="T35" i="1" s="1" a="1"/>
  <c r="T35" i="1" s="1"/>
  <c r="T37" i="1" s="1"/>
  <c r="T39" i="1" s="1"/>
  <c r="T45" i="1" s="1"/>
  <c r="L13" i="1"/>
  <c r="AP11" i="1"/>
  <c r="CS9" i="1"/>
  <c r="CR9" i="1"/>
  <c r="CQ9" i="1"/>
  <c r="CP9" i="1"/>
  <c r="CO9" i="1"/>
  <c r="AH9" i="1"/>
  <c r="AG9" i="1"/>
  <c r="I15" i="1" l="1" a="1"/>
  <c r="I15" i="1" s="1"/>
  <c r="BH13" i="1"/>
  <c r="BU13" i="1"/>
  <c r="BX10" i="1" s="1"/>
  <c r="F13" i="1"/>
  <c r="CM13" i="1"/>
  <c r="E8" i="4"/>
  <c r="O39" i="1"/>
  <c r="F27" i="1"/>
  <c r="CM27" i="1"/>
  <c r="BH27" i="1"/>
  <c r="BU27" i="1"/>
  <c r="L15" i="1" a="1"/>
  <c r="L15" i="1" s="1"/>
  <c r="F8" i="4"/>
  <c r="P37" i="1"/>
  <c r="P39" i="1" s="1"/>
  <c r="P45" i="1" s="1"/>
  <c r="AG30" i="1"/>
  <c r="CP15" i="1"/>
  <c r="CA15" i="1"/>
  <c r="I28" i="1" a="1"/>
  <c r="I28" i="1" s="1"/>
  <c r="AJ52" i="1"/>
  <c r="AJ62" i="1" s="1"/>
  <c r="AJ54" i="1"/>
  <c r="T54" i="1"/>
  <c r="T70" i="1" s="1"/>
  <c r="T71" i="1" s="1"/>
  <c r="T52" i="1" a="1"/>
  <c r="T52" i="1" s="1"/>
  <c r="T62" i="1" s="1"/>
  <c r="M52" i="1"/>
  <c r="M71" i="1"/>
  <c r="M70" i="1"/>
  <c r="Q54" i="1"/>
  <c r="Q52" i="1"/>
  <c r="H8" i="4"/>
  <c r="W37" i="1"/>
  <c r="W39" i="1" s="1"/>
  <c r="BF15" i="1"/>
  <c r="AH30" i="1"/>
  <c r="BZ15" i="1"/>
  <c r="CR15" i="1"/>
  <c r="V28" i="1" a="1"/>
  <c r="V28" i="1" s="1"/>
  <c r="AP25" i="1" s="1"/>
  <c r="AA54" i="1"/>
  <c r="AA52" i="1"/>
  <c r="AP12" i="1"/>
  <c r="R30" i="1"/>
  <c r="R35" i="1" s="1" a="1"/>
  <c r="R35" i="1" s="1"/>
  <c r="R37" i="1" s="1"/>
  <c r="R39" i="1" s="1"/>
  <c r="R45" i="1" s="1"/>
  <c r="Z54" i="1"/>
  <c r="Z52" i="1"/>
  <c r="AI54" i="1"/>
  <c r="AI52" i="1"/>
  <c r="AI62" i="1" s="1"/>
  <c r="AO30" i="1"/>
  <c r="AO35" i="1" s="1" a="1"/>
  <c r="AO35" i="1" s="1"/>
  <c r="AO37" i="1" s="1"/>
  <c r="AO39" i="1" s="1"/>
  <c r="AO45" i="1" s="1"/>
  <c r="AO52" i="1" s="1" a="1"/>
  <c r="AO52" i="1" s="1"/>
  <c r="L28" i="1" a="1"/>
  <c r="L28" i="1" s="1"/>
  <c r="BH14" i="1"/>
  <c r="BU14" i="1"/>
  <c r="BH23" i="1"/>
  <c r="S26" i="1"/>
  <c r="AC26" i="1" s="1"/>
  <c r="AP10" i="1"/>
  <c r="S13" i="1"/>
  <c r="F14" i="1"/>
  <c r="AP19" i="1"/>
  <c r="BU22" i="1"/>
  <c r="F23" i="1"/>
  <c r="F28" i="1" s="1"/>
  <c r="BF28" i="1"/>
  <c r="CP28" i="1"/>
  <c r="J30" i="1"/>
  <c r="BH34" i="1"/>
  <c r="V43" i="1" a="1"/>
  <c r="V43" i="1" s="1"/>
  <c r="AP40" i="1" s="1"/>
  <c r="AP38" i="1"/>
  <c r="S41" i="1"/>
  <c r="AM43" i="1"/>
  <c r="AM45" i="1" s="1"/>
  <c r="AM52" i="1" s="1"/>
  <c r="O43" i="1" a="1"/>
  <c r="O43" i="1" s="1"/>
  <c r="BZ28" i="1"/>
  <c r="CA43" i="1"/>
  <c r="CP43" i="1"/>
  <c r="V20" i="3"/>
  <c r="L20" i="3"/>
  <c r="J20" i="3"/>
  <c r="AO20" i="3"/>
  <c r="AV34" i="3"/>
  <c r="J34" i="3"/>
  <c r="AO34" i="3"/>
  <c r="V34" i="3"/>
  <c r="L34" i="3"/>
  <c r="BO36" i="3"/>
  <c r="BB34" i="3"/>
  <c r="AP34" i="3"/>
  <c r="X34" i="3"/>
  <c r="N34" i="3"/>
  <c r="AA34" i="3"/>
  <c r="AS34" i="3"/>
  <c r="AX34" i="3"/>
  <c r="L23" i="1"/>
  <c r="CM23" i="1"/>
  <c r="U30" i="1"/>
  <c r="BE48" i="3"/>
  <c r="H42" i="3" a="1"/>
  <c r="H42" i="3" s="1"/>
  <c r="AY40" i="3"/>
  <c r="AA40" i="3"/>
  <c r="AP40" i="3"/>
  <c r="AS40" i="3"/>
  <c r="N40" i="3"/>
  <c r="I65" i="1"/>
  <c r="X40" i="3"/>
  <c r="BU23" i="1"/>
  <c r="S49" i="1"/>
  <c r="V58" i="1" a="1"/>
  <c r="V58" i="1" s="1"/>
  <c r="AP55" i="1" s="1"/>
  <c r="AP46" i="1"/>
  <c r="H22" i="3" a="1"/>
  <c r="H22" i="3" s="1"/>
  <c r="AY10" i="3"/>
  <c r="AA10" i="3"/>
  <c r="AP10" i="3"/>
  <c r="AS10" i="3"/>
  <c r="N10" i="3"/>
  <c r="X10" i="3"/>
  <c r="AS11" i="3"/>
  <c r="AY11" i="3"/>
  <c r="AA11" i="3"/>
  <c r="N11" i="3"/>
  <c r="X11" i="3"/>
  <c r="AP11" i="3"/>
  <c r="J19" i="3"/>
  <c r="AW19" i="3"/>
  <c r="AO19" i="3"/>
  <c r="L19" i="3"/>
  <c r="V19" i="3"/>
  <c r="BF44" i="3"/>
  <c r="BH41" i="1"/>
  <c r="F42" i="1"/>
  <c r="I43" i="1" a="1"/>
  <c r="I43" i="1" s="1"/>
  <c r="BF43" i="1"/>
  <c r="F49" i="1"/>
  <c r="BH49" i="1"/>
  <c r="N14" i="3"/>
  <c r="N18" i="3"/>
  <c r="AY20" i="3"/>
  <c r="AA20" i="3"/>
  <c r="AP20" i="3"/>
  <c r="BF32" i="3"/>
  <c r="BF48" i="3" s="1"/>
  <c r="AS52" i="3"/>
  <c r="AA52" i="3"/>
  <c r="AY52" i="3"/>
  <c r="AP52" i="3"/>
  <c r="N52" i="3"/>
  <c r="X52" i="3"/>
  <c r="F41" i="1"/>
  <c r="F43" i="1" s="1"/>
  <c r="BZ43" i="1"/>
  <c r="CM48" i="1"/>
  <c r="S51" i="1"/>
  <c r="AP48" i="1"/>
  <c r="AH58" i="1" a="1"/>
  <c r="AH58" i="1" s="1"/>
  <c r="BF51" i="1"/>
  <c r="J13" i="3"/>
  <c r="BQ13" i="3" s="1"/>
  <c r="AW13" i="3"/>
  <c r="AO13" i="3"/>
  <c r="V14" i="3"/>
  <c r="L14" i="3"/>
  <c r="J14" i="3"/>
  <c r="BQ14" i="3" s="1"/>
  <c r="AW14" i="3"/>
  <c r="AW18" i="3"/>
  <c r="AO18" i="3"/>
  <c r="V18" i="3"/>
  <c r="L18" i="3"/>
  <c r="J18" i="3"/>
  <c r="BQ18" i="3" s="1"/>
  <c r="AS21" i="3"/>
  <c r="AY21" i="3"/>
  <c r="AA21" i="3"/>
  <c r="X21" i="3"/>
  <c r="N21" i="3"/>
  <c r="X49" i="3"/>
  <c r="N49" i="3"/>
  <c r="AY49" i="3"/>
  <c r="AP49" i="3"/>
  <c r="H55" i="3" a="1"/>
  <c r="H55" i="3" s="1"/>
  <c r="AS49" i="3"/>
  <c r="AY53" i="3"/>
  <c r="AA53" i="3"/>
  <c r="AS53" i="3"/>
  <c r="BC21" i="3"/>
  <c r="N53" i="3"/>
  <c r="X53" i="3"/>
  <c r="AP53" i="3"/>
  <c r="BH48" i="1"/>
  <c r="V10" i="3"/>
  <c r="L10" i="3"/>
  <c r="J10" i="3"/>
  <c r="BQ10" i="3" s="1"/>
  <c r="F22" i="3" a="1"/>
  <c r="F22" i="3" s="1"/>
  <c r="AW10" i="3"/>
  <c r="AY14" i="3"/>
  <c r="AA14" i="3"/>
  <c r="AP14" i="3"/>
  <c r="AA18" i="3"/>
  <c r="AS18" i="3"/>
  <c r="BH32" i="3"/>
  <c r="BJ32" i="3" s="1"/>
  <c r="E88" i="4"/>
  <c r="J29" i="3"/>
  <c r="AW29" i="3"/>
  <c r="AO29" i="3"/>
  <c r="V29" i="3"/>
  <c r="L29" i="3"/>
  <c r="J30" i="3"/>
  <c r="AW30" i="3"/>
  <c r="AO30" i="3"/>
  <c r="V30" i="3"/>
  <c r="L30" i="3"/>
  <c r="J31" i="3"/>
  <c r="AW31" i="3"/>
  <c r="AO31" i="3"/>
  <c r="V31" i="3"/>
  <c r="L31" i="3"/>
  <c r="J32" i="3"/>
  <c r="AW32" i="3"/>
  <c r="AO32" i="3"/>
  <c r="V32" i="3"/>
  <c r="L32" i="3"/>
  <c r="BE44" i="3"/>
  <c r="AX44" i="3"/>
  <c r="AW67" i="3"/>
  <c r="J67" i="3"/>
  <c r="AO67" i="3"/>
  <c r="V67" i="3"/>
  <c r="L67" i="3"/>
  <c r="N25" i="3"/>
  <c r="X25" i="3"/>
  <c r="N27" i="3"/>
  <c r="X27" i="3"/>
  <c r="N28" i="3"/>
  <c r="X28" i="3"/>
  <c r="F44" i="3"/>
  <c r="AW49" i="3"/>
  <c r="AO49" i="3"/>
  <c r="AW50" i="3"/>
  <c r="AO50" i="3"/>
  <c r="AW51" i="3"/>
  <c r="AO51" i="3"/>
  <c r="F55" i="3" a="1"/>
  <c r="F55" i="3" s="1"/>
  <c r="H67" i="3" a="1"/>
  <c r="H67" i="3" s="1"/>
  <c r="X59" i="3"/>
  <c r="N59" i="3"/>
  <c r="AA59" i="3"/>
  <c r="AS59" i="3"/>
  <c r="AY66" i="3"/>
  <c r="AA66" i="3"/>
  <c r="N66" i="3"/>
  <c r="AP66" i="3"/>
  <c r="X66" i="3"/>
  <c r="X54" i="3"/>
  <c r="AP54" i="3"/>
  <c r="M55" i="3"/>
  <c r="W55" i="3"/>
  <c r="V59" i="3"/>
  <c r="V60" i="3"/>
  <c r="L60" i="3"/>
  <c r="V62" i="3"/>
  <c r="L62" i="3"/>
  <c r="J63" i="3"/>
  <c r="V63" i="3"/>
  <c r="AY64" i="3"/>
  <c r="AA64" i="3"/>
  <c r="N64" i="3"/>
  <c r="AP64" i="3"/>
  <c r="X64" i="3"/>
  <c r="AS66" i="3"/>
  <c r="G69" i="3"/>
  <c r="G71" i="3" s="1"/>
  <c r="N13" i="3"/>
  <c r="X13" i="3"/>
  <c r="N19" i="3"/>
  <c r="X19" i="3"/>
  <c r="BC19" i="3"/>
  <c r="BE21" i="3" s="1"/>
  <c r="L21" i="3"/>
  <c r="G22" i="3"/>
  <c r="L25" i="3"/>
  <c r="AA25" i="3"/>
  <c r="AY25" i="3"/>
  <c r="AA27" i="3"/>
  <c r="AY27" i="3"/>
  <c r="AA28" i="3"/>
  <c r="N29" i="3"/>
  <c r="X29" i="3"/>
  <c r="N30" i="3"/>
  <c r="X30" i="3"/>
  <c r="N31" i="3"/>
  <c r="X31" i="3"/>
  <c r="N32" i="3"/>
  <c r="X32" i="3"/>
  <c r="J40" i="3"/>
  <c r="AA41" i="3"/>
  <c r="AY41" i="3"/>
  <c r="J49" i="3"/>
  <c r="V49" i="3"/>
  <c r="J50" i="3"/>
  <c r="V50" i="3"/>
  <c r="J51" i="3"/>
  <c r="V51" i="3"/>
  <c r="V54" i="3"/>
  <c r="L54" i="3"/>
  <c r="L59" i="3"/>
  <c r="AP59" i="3"/>
  <c r="AY59" i="3"/>
  <c r="AY60" i="3"/>
  <c r="AA60" i="3"/>
  <c r="AS60" i="3"/>
  <c r="AY62" i="3"/>
  <c r="AA62" i="3"/>
  <c r="AS62" i="3"/>
  <c r="N12" i="3"/>
  <c r="AO12" i="3"/>
  <c r="N16" i="3"/>
  <c r="X16" i="3"/>
  <c r="AO16" i="3"/>
  <c r="N17" i="3"/>
  <c r="AO17" i="3"/>
  <c r="M21" i="3"/>
  <c r="AS28" i="3"/>
  <c r="AP29" i="3"/>
  <c r="L40" i="3"/>
  <c r="N41" i="3"/>
  <c r="L49" i="3"/>
  <c r="L50" i="3"/>
  <c r="L51" i="3"/>
  <c r="AY54" i="3"/>
  <c r="AA54" i="3"/>
  <c r="AS54" i="3"/>
  <c r="AW59" i="3"/>
  <c r="AO59" i="3"/>
  <c r="J59" i="3"/>
  <c r="AW63" i="3"/>
  <c r="AO63" i="3"/>
  <c r="AW65" i="3"/>
  <c r="AO65" i="3"/>
  <c r="V65" i="3"/>
  <c r="J65" i="3"/>
  <c r="G87" i="4"/>
  <c r="E87" i="4"/>
  <c r="G70" i="4" a="1"/>
  <c r="G70" i="4" s="1"/>
  <c r="AS63" i="3"/>
  <c r="M67" i="3"/>
  <c r="N50" i="3"/>
  <c r="N51" i="3"/>
  <c r="X51" i="3"/>
  <c r="N63" i="3"/>
  <c r="V64" i="3"/>
  <c r="L64" i="3"/>
  <c r="V66" i="3"/>
  <c r="L66" i="3"/>
  <c r="E59" i="4" a="1"/>
  <c r="E59" i="4" s="1"/>
  <c r="N65" i="3"/>
  <c r="AX71" i="3" l="1"/>
  <c r="W71" i="3"/>
  <c r="M71" i="3"/>
  <c r="AP55" i="3"/>
  <c r="H69" i="3"/>
  <c r="AY55" i="3"/>
  <c r="X55" i="3"/>
  <c r="N55" i="3"/>
  <c r="AS55" i="3"/>
  <c r="AA55" i="3"/>
  <c r="BG48" i="3"/>
  <c r="L30" i="1"/>
  <c r="L35" i="1" s="1" a="1"/>
  <c r="L35" i="1" s="1"/>
  <c r="L37" i="1" s="1"/>
  <c r="L39" i="1" s="1"/>
  <c r="L45" i="1" s="1"/>
  <c r="F15" i="1"/>
  <c r="F30" i="1" s="1"/>
  <c r="F35" i="1" s="1" a="1"/>
  <c r="F35" i="1" s="1"/>
  <c r="F37" i="1" s="1"/>
  <c r="F39" i="1" s="1"/>
  <c r="F45" i="1" s="1"/>
  <c r="BH43" i="1"/>
  <c r="CM43" i="1"/>
  <c r="S58" i="1" a="1"/>
  <c r="S58" i="1" s="1"/>
  <c r="U35" i="1" a="1"/>
  <c r="U35" i="1" s="1"/>
  <c r="AE30" i="1"/>
  <c r="AF30" i="1" s="1"/>
  <c r="AB13" i="1"/>
  <c r="S15" i="1" a="1"/>
  <c r="S15" i="1" s="1"/>
  <c r="AC13" i="1"/>
  <c r="V30" i="1"/>
  <c r="CA30" i="1"/>
  <c r="AG35" i="1" a="1"/>
  <c r="AG35" i="1" s="1"/>
  <c r="CP30" i="1"/>
  <c r="O45" i="1"/>
  <c r="BF46" i="3"/>
  <c r="BI46" i="3" s="1"/>
  <c r="BI47" i="3" s="1"/>
  <c r="BF53" i="3"/>
  <c r="BH28" i="1"/>
  <c r="CM28" i="1"/>
  <c r="W22" i="3"/>
  <c r="M22" i="3"/>
  <c r="G36" i="3"/>
  <c r="AX22" i="3"/>
  <c r="AX69" i="3"/>
  <c r="W69" i="3"/>
  <c r="M69" i="3"/>
  <c r="AP67" i="3"/>
  <c r="X67" i="3"/>
  <c r="N67" i="3"/>
  <c r="AV67" i="3"/>
  <c r="BB36" i="3" s="1"/>
  <c r="AY67" i="3"/>
  <c r="AA67" i="3"/>
  <c r="AS67" i="3"/>
  <c r="J44" i="3"/>
  <c r="AW44" i="3"/>
  <c r="AO44" i="3"/>
  <c r="V44" i="3"/>
  <c r="L44" i="3"/>
  <c r="BE53" i="3"/>
  <c r="BE46" i="3"/>
  <c r="Y6" i="3"/>
  <c r="AS22" i="3"/>
  <c r="AY22" i="3"/>
  <c r="AA22" i="3"/>
  <c r="X22" i="3"/>
  <c r="N22" i="3"/>
  <c r="H36" i="3"/>
  <c r="AP22" i="3"/>
  <c r="AS42" i="3"/>
  <c r="H44" i="3"/>
  <c r="AY42" i="3"/>
  <c r="AA42" i="3"/>
  <c r="X42" i="3"/>
  <c r="N42" i="3"/>
  <c r="AP42" i="3"/>
  <c r="BB38" i="3"/>
  <c r="S43" i="1" a="1"/>
  <c r="S43" i="1" s="1"/>
  <c r="AC43" i="1" s="1"/>
  <c r="AC41" i="1"/>
  <c r="J35" i="1" a="1"/>
  <c r="J35" i="1" s="1"/>
  <c r="CK30" i="1"/>
  <c r="AP24" i="1"/>
  <c r="S27" i="1"/>
  <c r="AC27" i="1" s="1"/>
  <c r="H29" i="4"/>
  <c r="H39" i="4" s="1"/>
  <c r="H41" i="4" s="1" a="1"/>
  <c r="H41" i="4" s="1"/>
  <c r="P71" i="1"/>
  <c r="P70" i="1"/>
  <c r="P52" i="1"/>
  <c r="E29" i="4"/>
  <c r="E39" i="4" s="1"/>
  <c r="E41" i="4" s="1" a="1"/>
  <c r="E41" i="4" s="1"/>
  <c r="BH65" i="1"/>
  <c r="CM65" i="1"/>
  <c r="F69" i="3"/>
  <c r="F71" i="3" s="1"/>
  <c r="J55" i="3"/>
  <c r="AO55" i="3"/>
  <c r="AW55" i="3"/>
  <c r="V55" i="3"/>
  <c r="L55" i="3"/>
  <c r="F36" i="3"/>
  <c r="V22" i="3"/>
  <c r="L22" i="3"/>
  <c r="AW22" i="3"/>
  <c r="AO22" i="3"/>
  <c r="J22" i="3"/>
  <c r="BZ58" i="1"/>
  <c r="BF58" i="1"/>
  <c r="CR58" i="1"/>
  <c r="BK32" i="3"/>
  <c r="R52" i="1"/>
  <c r="R62" i="1" s="1"/>
  <c r="R54" i="1"/>
  <c r="R70" i="1" s="1"/>
  <c r="R71" i="1" s="1"/>
  <c r="AH35" i="1" a="1"/>
  <c r="AH35" i="1" s="1"/>
  <c r="CR30" i="1"/>
  <c r="BZ30" i="1"/>
  <c r="BF30" i="1"/>
  <c r="F29" i="4"/>
  <c r="I30" i="1"/>
  <c r="CM15" i="1"/>
  <c r="BH15" i="1"/>
  <c r="F76" i="3" l="1"/>
  <c r="F73" i="3"/>
  <c r="J71" i="3"/>
  <c r="V71" i="3"/>
  <c r="L71" i="3"/>
  <c r="AO71" i="3"/>
  <c r="AW71" i="3"/>
  <c r="I35" i="1" a="1"/>
  <c r="I35" i="1" s="1"/>
  <c r="BH30" i="1"/>
  <c r="CM30" i="1"/>
  <c r="CK35" i="1"/>
  <c r="J37" i="1"/>
  <c r="AP36" i="3"/>
  <c r="X36" i="3"/>
  <c r="AX36" i="3"/>
  <c r="AA36" i="3"/>
  <c r="N36" i="3"/>
  <c r="AS36" i="3"/>
  <c r="AB15" i="1"/>
  <c r="AC15" i="1"/>
  <c r="S30" i="1"/>
  <c r="L52" i="1" a="1"/>
  <c r="L52" i="1" s="1"/>
  <c r="L71" i="1"/>
  <c r="L70" i="1"/>
  <c r="H71" i="3"/>
  <c r="AP44" i="3"/>
  <c r="X44" i="3"/>
  <c r="N44" i="3"/>
  <c r="AY44" i="3"/>
  <c r="AA44" i="3"/>
  <c r="AS44" i="3"/>
  <c r="O71" i="1"/>
  <c r="O70" i="1"/>
  <c r="O52" i="1" a="1"/>
  <c r="O52" i="1" s="1"/>
  <c r="S28" i="1" a="1"/>
  <c r="S28" i="1" s="1"/>
  <c r="AC28" i="1" s="1"/>
  <c r="E71" i="4"/>
  <c r="F39" i="4"/>
  <c r="CR35" i="1"/>
  <c r="AH37" i="1"/>
  <c r="BZ35" i="1"/>
  <c r="BF35" i="1"/>
  <c r="L36" i="3"/>
  <c r="BC8" i="3"/>
  <c r="AV36" i="3"/>
  <c r="AO36" i="3"/>
  <c r="J36" i="3"/>
  <c r="V36" i="3"/>
  <c r="J69" i="3"/>
  <c r="AW69" i="3"/>
  <c r="V69" i="3"/>
  <c r="L69" i="3"/>
  <c r="AO69" i="3"/>
  <c r="AW36" i="3"/>
  <c r="BC6" i="3"/>
  <c r="M36" i="3"/>
  <c r="W36" i="3"/>
  <c r="AP27" i="1"/>
  <c r="V35" i="1" a="1"/>
  <c r="V35" i="1" s="1"/>
  <c r="G76" i="3"/>
  <c r="H71" i="4"/>
  <c r="BJ46" i="3"/>
  <c r="BJ47" i="3" s="1"/>
  <c r="BG46" i="3"/>
  <c r="CA35" i="1"/>
  <c r="CP35" i="1"/>
  <c r="AG37" i="1"/>
  <c r="U37" i="1"/>
  <c r="AE35" i="1"/>
  <c r="AF35" i="1" s="1"/>
  <c r="F52" i="1"/>
  <c r="F71" i="1"/>
  <c r="F70" i="1"/>
  <c r="AP69" i="3"/>
  <c r="AS69" i="3"/>
  <c r="AA69" i="3"/>
  <c r="N69" i="3"/>
  <c r="AY69" i="3"/>
  <c r="X69" i="3"/>
  <c r="G73" i="3"/>
  <c r="AE37" i="1" l="1"/>
  <c r="AF37" i="1" s="1"/>
  <c r="U39" i="1"/>
  <c r="AP71" i="3"/>
  <c r="AS71" i="3"/>
  <c r="AA71" i="3"/>
  <c r="H73" i="3"/>
  <c r="H76" i="3"/>
  <c r="AY71" i="3"/>
  <c r="N71" i="3"/>
  <c r="X71" i="3"/>
  <c r="AB30" i="1"/>
  <c r="S35" i="1" a="1"/>
  <c r="S35" i="1" s="1"/>
  <c r="AC30" i="1"/>
  <c r="AG39" i="1"/>
  <c r="AG45" i="1" s="1"/>
  <c r="CP37" i="1"/>
  <c r="CA37" i="1"/>
  <c r="G8" i="4"/>
  <c r="V37" i="1"/>
  <c r="AP32" i="1"/>
  <c r="AH39" i="1"/>
  <c r="AH45" i="1" s="1"/>
  <c r="BZ37" i="1"/>
  <c r="BF37" i="1"/>
  <c r="CR37" i="1"/>
  <c r="E77" i="4" a="1"/>
  <c r="E77" i="4" s="1"/>
  <c r="H77" i="4" a="1"/>
  <c r="H77" i="4" s="1"/>
  <c r="J39" i="1"/>
  <c r="J45" i="1" s="1"/>
  <c r="CK37" i="1"/>
  <c r="BH35" i="1"/>
  <c r="CM35" i="1"/>
  <c r="I37" i="1"/>
  <c r="F41" i="4" a="1"/>
  <c r="F41" i="4" s="1"/>
  <c r="BC3" i="3"/>
  <c r="G29" i="4" l="1" a="1"/>
  <c r="G29" i="4" s="1"/>
  <c r="E86" i="4"/>
  <c r="E93" i="4"/>
  <c r="E85" i="4"/>
  <c r="AH54" i="1"/>
  <c r="AH71" i="1"/>
  <c r="AH52" i="1" a="1"/>
  <c r="AH52" i="1" s="1"/>
  <c r="BF45" i="1"/>
  <c r="CR45" i="1"/>
  <c r="BZ45" i="1"/>
  <c r="AC35" i="1"/>
  <c r="S37" i="1"/>
  <c r="AB35" i="1"/>
  <c r="CK45" i="1"/>
  <c r="J52" i="1" a="1"/>
  <c r="J52" i="1" s="1"/>
  <c r="CK52" i="1" s="1"/>
  <c r="U45" i="1"/>
  <c r="AE39" i="1"/>
  <c r="AF39" i="1" s="1"/>
  <c r="CM37" i="1"/>
  <c r="I39" i="1"/>
  <c r="I45" i="1" s="1"/>
  <c r="BH37" i="1"/>
  <c r="F71" i="4"/>
  <c r="H86" i="4"/>
  <c r="H93" i="4"/>
  <c r="V39" i="1"/>
  <c r="AP34" i="1"/>
  <c r="AG54" i="1"/>
  <c r="CP45" i="1"/>
  <c r="CA45" i="1"/>
  <c r="AG52" i="1" a="1"/>
  <c r="AG52" i="1" s="1"/>
  <c r="G39" i="4" l="1"/>
  <c r="CP54" i="1"/>
  <c r="CA54" i="1"/>
  <c r="U54" i="1"/>
  <c r="AE54" i="1" s="1"/>
  <c r="AF54" i="1" s="1"/>
  <c r="U52" i="1" a="1"/>
  <c r="U52" i="1" s="1"/>
  <c r="AE45" i="1"/>
  <c r="AF45" i="1" s="1"/>
  <c r="S39" i="1"/>
  <c r="AC37" i="1"/>
  <c r="AB37" i="1"/>
  <c r="CP52" i="1"/>
  <c r="AG62" i="1"/>
  <c r="CA52" i="1"/>
  <c r="F77" i="4" a="1"/>
  <c r="F77" i="4" s="1"/>
  <c r="I71" i="1"/>
  <c r="BH71" i="1" s="1"/>
  <c r="I70" i="1"/>
  <c r="I52" i="1" a="1"/>
  <c r="I52" i="1" s="1"/>
  <c r="BH45" i="1"/>
  <c r="CM45" i="1"/>
  <c r="BZ52" i="1"/>
  <c r="AH62" i="1"/>
  <c r="BF52" i="1"/>
  <c r="CR52" i="1"/>
  <c r="V45" i="1"/>
  <c r="AP36" i="1"/>
  <c r="BZ71" i="1"/>
  <c r="BF71" i="1"/>
  <c r="BF54" i="1"/>
  <c r="AH70" i="1"/>
  <c r="CR54" i="1"/>
  <c r="BZ54" i="1"/>
  <c r="CP62" i="1" l="1"/>
  <c r="CA62" i="1"/>
  <c r="AC39" i="1"/>
  <c r="S45" i="1"/>
  <c r="BZ70" i="1"/>
  <c r="BF70" i="1"/>
  <c r="BZ62" i="1"/>
  <c r="BF62" i="1"/>
  <c r="CR62" i="1"/>
  <c r="CM52" i="1"/>
  <c r="BH52" i="1"/>
  <c r="AE52" i="1"/>
  <c r="AF52" i="1" s="1"/>
  <c r="U62" i="1"/>
  <c r="AE62" i="1" s="1"/>
  <c r="AF62" i="1" s="1"/>
  <c r="G41" i="4" a="1"/>
  <c r="G41" i="4" s="1"/>
  <c r="F86" i="4"/>
  <c r="F93" i="4"/>
  <c r="V54" i="1"/>
  <c r="V52" i="1" a="1"/>
  <c r="V52" i="1" s="1"/>
  <c r="AP42" i="1"/>
  <c r="K76" i="1"/>
  <c r="BH70" i="1"/>
  <c r="V70" i="1" l="1"/>
  <c r="AP51" i="1"/>
  <c r="G71" i="4"/>
  <c r="S52" i="1" a="1"/>
  <c r="S52" i="1" s="1"/>
  <c r="S62" i="1" s="1"/>
  <c r="S54" i="1"/>
  <c r="S70" i="1" s="1"/>
  <c r="S71" i="1" s="1"/>
  <c r="AC45" i="1"/>
  <c r="AP49" i="1"/>
  <c r="V62" i="1"/>
  <c r="AP59" i="1" s="1"/>
  <c r="G77" i="4" l="1" a="1"/>
  <c r="G77" i="4" s="1"/>
  <c r="V71" i="1"/>
  <c r="AP68" i="1" s="1"/>
  <c r="AP67" i="1"/>
  <c r="G93" i="4" l="1"/>
  <c r="G85" i="4"/>
  <c r="G86" i="4"/>
</calcChain>
</file>

<file path=xl/sharedStrings.xml><?xml version="1.0" encoding="utf-8"?>
<sst xmlns="http://schemas.openxmlformats.org/spreadsheetml/2006/main" count="416" uniqueCount="311">
  <si>
    <t>UFO MOVIEZ INDIA LIMITED</t>
  </si>
  <si>
    <t>STATEMENT OF STANDALONE AND CONSOLIDATED FINANCIAL RESULTS FOR THE QUARTER AND YEAR ENDED 31 MARCH 2025</t>
  </si>
  <si>
    <t>Rs. in Lacs</t>
  </si>
  <si>
    <t>Sr. 
No.</t>
  </si>
  <si>
    <t xml:space="preserve">Particulars </t>
  </si>
  <si>
    <t>Standalone</t>
  </si>
  <si>
    <t>Consolidated</t>
  </si>
  <si>
    <t>standalone</t>
  </si>
  <si>
    <t>Consol</t>
  </si>
  <si>
    <t>Q2</t>
  </si>
  <si>
    <t>Q1</t>
  </si>
  <si>
    <t>Quarter ended</t>
  </si>
  <si>
    <t>9 Months ended</t>
  </si>
  <si>
    <t>Year ended</t>
  </si>
  <si>
    <t>9 months ended</t>
  </si>
  <si>
    <t>9 months</t>
  </si>
  <si>
    <t>Restated</t>
  </si>
  <si>
    <t>Standalone June 2</t>
  </si>
  <si>
    <t>Consol June 2</t>
  </si>
  <si>
    <t>Standalone Dec  22</t>
  </si>
  <si>
    <t>Consol Dec  22</t>
  </si>
  <si>
    <t>Unaudited</t>
  </si>
  <si>
    <t>(Audited)</t>
  </si>
  <si>
    <t>Refer Note 1</t>
  </si>
  <si>
    <t>Restated
Refer Note 3</t>
  </si>
  <si>
    <t>Restated
Refer Notes 1 &amp; 3</t>
  </si>
  <si>
    <t>Audited</t>
  </si>
  <si>
    <t>Restated
Refer note 3</t>
  </si>
  <si>
    <t>Unaudited
Refer note 3</t>
  </si>
  <si>
    <t>H1FY23</t>
  </si>
  <si>
    <t>Q1 FY24</t>
  </si>
  <si>
    <t>H1 FY24</t>
  </si>
  <si>
    <t>Standalone June</t>
  </si>
  <si>
    <t>Consol June</t>
  </si>
  <si>
    <t xml:space="preserve">
(Unaudited) 
</t>
  </si>
  <si>
    <t>(Unaudited)</t>
  </si>
  <si>
    <t>Pasted from linked figures</t>
  </si>
  <si>
    <t>Differences total</t>
  </si>
  <si>
    <t>(Audited) 
Refer Note 1</t>
  </si>
  <si>
    <t>(Audited)
Refer Note 1</t>
  </si>
  <si>
    <t>Income from operations</t>
  </si>
  <si>
    <t>Consol Dec 9 moths</t>
  </si>
  <si>
    <t>Consol Dec 3 moths</t>
  </si>
  <si>
    <t>Standalone Dec 9 moths</t>
  </si>
  <si>
    <t>Standalone Dec 3 moths</t>
  </si>
  <si>
    <t>Net sales / income from operations</t>
  </si>
  <si>
    <t>Other income</t>
  </si>
  <si>
    <t>Total income from operations</t>
  </si>
  <si>
    <t>Expenses</t>
  </si>
  <si>
    <t>(a) Operating direct costs</t>
  </si>
  <si>
    <t xml:space="preserve">    - Cost of consumables, spares and content consumed</t>
  </si>
  <si>
    <t xml:space="preserve">    - Purchases of digital cinema equipment and lamps</t>
  </si>
  <si>
    <t xml:space="preserve">    - Changes in inventories</t>
  </si>
  <si>
    <t xml:space="preserve">    - Advertisement revenue share</t>
  </si>
  <si>
    <t xml:space="preserve">    - Virtual print fees sharing</t>
  </si>
  <si>
    <t xml:space="preserve">    - Other operating direct cost</t>
  </si>
  <si>
    <t xml:space="preserve">(b) Employee benefits expense </t>
  </si>
  <si>
    <t>(c) Provision for Impairment/write off of investments in and loans to associates and subsidiaries</t>
  </si>
  <si>
    <t>(d) Other expenses</t>
  </si>
  <si>
    <t>Total expenses</t>
  </si>
  <si>
    <t>Earnings before interest, tax, depreciation and amortisation (EBITDA) (1-2)</t>
  </si>
  <si>
    <t>Depreciation and amortisation expense</t>
  </si>
  <si>
    <t>Finance cost</t>
  </si>
  <si>
    <t xml:space="preserve">Finance income </t>
  </si>
  <si>
    <t>Profit/(Loss) before share of profit from Associates, Exceptional items and tax</t>
  </si>
  <si>
    <t>Share of profit of associates (net of taxes)</t>
  </si>
  <si>
    <t>Profit/(loss) before Exceptional items and Tax</t>
  </si>
  <si>
    <t>Exceptional Items (refer notes 5 and 6 )</t>
  </si>
  <si>
    <t>Profit/(Loss) before Tax</t>
  </si>
  <si>
    <t>Tax expense</t>
  </si>
  <si>
    <t xml:space="preserve">    - Current tax</t>
  </si>
  <si>
    <t xml:space="preserve">    - Deferred tax charge/(credit)</t>
  </si>
  <si>
    <t>Total tax expense</t>
  </si>
  <si>
    <t>Profit/(loss) for the period (11 - 12)</t>
  </si>
  <si>
    <t>Other comprehensive income (OCI)</t>
  </si>
  <si>
    <r>
      <rPr>
        <b/>
        <sz val="15"/>
        <color theme="1"/>
        <rFont val="Calibri"/>
        <family val="2"/>
        <scheme val="minor"/>
      </rPr>
      <t>A</t>
    </r>
    <r>
      <rPr>
        <sz val="15"/>
        <color theme="1"/>
        <rFont val="Calibri"/>
        <family val="2"/>
        <scheme val="minor"/>
      </rPr>
      <t xml:space="preserve">    (i)  Items that will not be subsequently reclassified to profit or
            loss</t>
    </r>
  </si>
  <si>
    <t xml:space="preserve">      (ii)  Income tax relating to items that will not be
             reclassified to profit or loss</t>
  </si>
  <si>
    <r>
      <rPr>
        <b/>
        <sz val="15"/>
        <color theme="1"/>
        <rFont val="Calibri"/>
        <family val="2"/>
        <scheme val="minor"/>
      </rPr>
      <t>B</t>
    </r>
    <r>
      <rPr>
        <sz val="15"/>
        <color theme="1"/>
        <rFont val="Calibri"/>
        <family val="2"/>
        <scheme val="minor"/>
      </rPr>
      <t xml:space="preserve">    (i) Items that will be subsequently reclassified to profit or loss</t>
    </r>
  </si>
  <si>
    <t xml:space="preserve">      (ii) Income tax relating to items that will be
            reclassified to profit or loss</t>
  </si>
  <si>
    <t>Total comprehensive income/(loss) for the period</t>
  </si>
  <si>
    <t>Net profit/(loss) attributable to</t>
  </si>
  <si>
    <t>a) Equity shareholders of the company</t>
  </si>
  <si>
    <t>b) Non-controlling interest</t>
  </si>
  <si>
    <t>Other comprehensive income attributable to</t>
  </si>
  <si>
    <t>Total comprehensive income for the period attributable to</t>
  </si>
  <si>
    <t xml:space="preserve">    Paid-up equity share capital 
    (Face Value of Rs. 10/- each)</t>
  </si>
  <si>
    <t>Other equity</t>
  </si>
  <si>
    <t>Earnings per share of Rs. 10/- each (not annualized):</t>
  </si>
  <si>
    <t>(a) Basic (in Rs.)</t>
  </si>
  <si>
    <t>(b) Diluted (in Rs.)</t>
  </si>
  <si>
    <t>Done</t>
  </si>
  <si>
    <t>Particulars</t>
  </si>
  <si>
    <t>No. of share o/s</t>
  </si>
  <si>
    <t>Weighted no. of share o/s</t>
  </si>
  <si>
    <t>No. of share o/s before option granted</t>
  </si>
  <si>
    <t>No. of share o/s preferential issue</t>
  </si>
  <si>
    <t>Weighted average number of shares outstanding after preferential issue</t>
  </si>
  <si>
    <t>Diff</t>
  </si>
  <si>
    <t>Other Exps</t>
  </si>
  <si>
    <t>Difference</t>
  </si>
  <si>
    <t>Revised income</t>
  </si>
  <si>
    <t>Impact in income</t>
  </si>
  <si>
    <t>Revised Exps</t>
  </si>
  <si>
    <t>Impact in Exps</t>
  </si>
  <si>
    <t xml:space="preserve">EBITDA as per version 6 </t>
  </si>
  <si>
    <t>Weighted average no. of shares for EPS</t>
  </si>
  <si>
    <t>Weighted average no. of shares for DPS</t>
  </si>
  <si>
    <t>Notes to Standalone and consolidated financial results</t>
  </si>
  <si>
    <t>The above standalone and consolidated financial results for the quarter and year ended March 31, 2025 of UFO Moviez India Limited (''the Company'') have been reviewed by the Audit Committee and approved by the Board of Directors at their meeting held on May 22, 2025.The Statutory Auditors of the Company have carried out audit of the above standalone and consolidated financial results pursuant to Regulation 33 of the Securities and Exchange Board India (Listing Obligations and Disclosure Requirements) Regulation, 2015 as amended and issued unmodified audit reports. The figures for the quarters ended as on March 31, 2025 and March 31, 2024 are the balancing figures between the audited figures in respect of the full financial year and the published year to date figures up to the end of the third quarter. Also, the figures up to the third quarter were subject to limited review.</t>
  </si>
  <si>
    <t xml:space="preserve">3. The uncertainty on account of Covid- 19 outbreak continued to have adverse effect across the world economies including India in first half of this financial year. The second wave started tapering off towards the end of June/beginning of July 2021. However, various State Governments allowed Cinemas to re-open from July/August 2021 in a phased manner with restrictions and Standard Operating Procedures (SOPs). The key States of Maharashtra and Kerala allowed opening of cinemas only from end of October/beginning of November 2021 and various regional &amp; Hindi movies also started releasing. Third wave which was due to omicron a new variant of Covid was the shortest as compared to the previous two waves. It started during the last week of December 2021 and lasted till the first week of February 22. Majority of Cinemas were operational during early Q4 (with exception of Delhi and Haryana which were shut during January 2022) with various capacity restrictions but with limited or no content. Restrictions on cinema operations started easing from the1st week of February 22 and by the first week of March'22, all restrictions were eased. </t>
  </si>
  <si>
    <t>We continued with our strategy of keeping check on controllable costs and for having adequate liquidity on our balance sheet. The Company has raised preferential Equity aggregating to Rs. 9,682.87 lacs – refer Note 2.</t>
  </si>
  <si>
    <t>The management of the Company has carried out an assessment of the appropriateness of the going‐concern assumption, impairment of assets and other related aspects. The management and the Board of Directors believe that the Company would be able to meet its financial obligations in the foreseeable future based on the actions like cost optimization &amp; fund raising done in this quarter. Accordingly, management believes that long term drivers of business are intact and does not anticipate any material medium to long term risks to the business</t>
  </si>
  <si>
    <t>2. The Group has assessed the possible impact of COVID-19 on its financial statements based on the internal and external information available upto the date of approval of these financial results and concluded that no adjustment is required in these results. The Group continues to monitor the future economic conditions.</t>
  </si>
  <si>
    <t xml:space="preserve">4. The Board of Directors of the Company at its meeting held on September 21, 2020 had approved the following investments:
a. Investment up to Rs. 275 lacs [up to Rs. 50 lacs through equity shares and up to Rs. 225 lacs though non-cumulative optionally convertible redeemable preference shares (NCOCRPS)] in Plexigo Entertainment Private Limited (formerly known as SAPJ Media and Entertainment Private Limited);
b. Investment up to Rs. 360 lacs (up to Rs. 50 lacs through equity shares and up to Rs. 310 lacs though NCOCRPS) in Zinglin Media Private Limited (formerly known as PJSA Technosoft Private Limited).
Accordingly, till the year end March 31, 2021, the Company has made an investment of Rs. 150 lacs in Plexigo, subscribing to 5,00,000 equity shares of Rs. 10 each and 10,000 NCOCRPS of Rs. 1,000 each and Rs. 250 lacs in Zinglin, subscribing to 5,00,000 equity shares of Rs. 10 each and 20,000 NCOCRPS of Rs. 1,000 each.
During the year ended March 31, 2022, the Company has further invested an amount of Rs. 100 lacs by subscribing to 10,000 NCOCRPS of Plexigo and Rs. 159.91 lacs by subscribing to 15,991 NCOCRPS of Zinglin.
As on the date of the result, the Company has invested an aggregate amount of Rs. 251 lacs in Plexigo and Rs. 410.91 lacs in Zinglin.
Post the aforesaid allotments, the Company continues to hold 100% voting rights in Plexigo and Zinglin.
</t>
  </si>
  <si>
    <t>5. The Board of Directors of the Company hereby approves a further investment of up to Rs.500 lacs (in one or more tranches) by way of equity shares in Nova Cinemaz Private Limited (erstwhile "Valuable Digital Screens Private Limited" ) , its wholly owned subsidiary, for its NOVA EUC business.
Accordingly, the Company has made an investment of Rs. 125 lacs in Nova Cinemaz Private Limited, subscribing to 12,50,000 equity shares of Rs. 10 each, allotment of which has been approved by the Board of Directors of Nova Cinemaz Private Limited at its meeting held on March 28, 2022
Post the aforesaid allotments, the Company continues to hold 100% voting rights in Nova Cinemaz Private Limited</t>
  </si>
  <si>
    <t xml:space="preserve">6. Out of total 38,78,975 share warrants of Cinestaan Digital Private Limited (CDPL), till the year end March 31, 2021, the Company has exercised 12,55,094 share warrants by making payment of Rs. 485.35 lacs @ Rs. 38.67 per share for 12,55,094 equity shares issued against these warrants.
On May 27, 2021, the Company further exercised 2,50,840 warrants of Cinestaan Digital Private Limited (CDPL) by making payment of Rs. 97 lacs @ 38.67 per share for 2,50,840 equity shares issued against these warrants. Post the conversions, the Company holds 33.08% of voting rights of CDPL.
</t>
  </si>
  <si>
    <t xml:space="preserve">7. On October 12, 2020, the Board of Directors of Scrabble Entertainment Limited (SEL), a wholly owned subsidiary of the Company, had approved an investment of up to Rs. 800 lacs in Mumbai Movie Studios Private Limited (MMSPL). Accordingly, till the year end March 31, 2021, SEL made an investment of Rs. 37.50 lacs , subscribing to 3,75,000 number of equity shares of Rs. 10 each and Rs. 337 lacs, subscribing to 75,00,000 Non-Cumulative Optionally Convertible Redeemable Preference Shares (“NCOCRPS”) of Rs. 10 each, paid up value per share is Rs. 4.5.  Post this acquisition, SEL holds 30.74% stake in MMSPL and it has been treated as an associate for the purpose of accounting. 
Further on December 09, 2021, SEL made additional investment of Rs. 262.50 lacs towards 2nd call of Rs. 3.5 per share.
</t>
  </si>
  <si>
    <t>The Compensation Committee of the Board of Directors of the Company has in the past granted 11,96,000 employee stock options to the eligible employees of the Company and its subsidiary companies under its Employee Stock Option Scheme 2014 (ESOP 2014). Out of these options, till March 31, 2024, 8,30,474 options have been exercised by the eligible employees and 88,625 options have lapsed due to the resignation of eligible employees. During the year ended March 31, 2025, further 2,33,549 options have been exercised by the eligible employees and 21,127 options have lapsed. As at March 31, 2025, 22,225 options are available to be exercised by eligible employees.</t>
  </si>
  <si>
    <r>
      <t xml:space="preserve">3. The Company has renegotiated certain existing long-term lease contracts and the gain on such renegotiation of Rs. </t>
    </r>
    <r>
      <rPr>
        <sz val="12.5"/>
        <color rgb="FFFF0000"/>
        <rFont val="Calibri"/>
        <family val="2"/>
        <scheme val="minor"/>
      </rPr>
      <t xml:space="preserve">65.86 </t>
    </r>
    <r>
      <rPr>
        <sz val="12.5"/>
        <rFont val="Calibri"/>
        <family val="2"/>
        <scheme val="minor"/>
      </rPr>
      <t xml:space="preserve">lacs in the standalone results and Rs. </t>
    </r>
    <r>
      <rPr>
        <sz val="12.5"/>
        <color rgb="FFFF0000"/>
        <rFont val="Calibri"/>
        <family val="2"/>
        <scheme val="minor"/>
      </rPr>
      <t>68.40</t>
    </r>
    <r>
      <rPr>
        <sz val="12.5"/>
        <rFont val="Calibri"/>
        <family val="2"/>
        <scheme val="minor"/>
      </rPr>
      <t xml:space="preserve"> lacs in the consolidated results for the quarter ended June 30, 2022, Rs. 64.41 lacs in the standalone results as well as in the consolidated results for the quarter ended March 31, 2022 has been included under Other Income.</t>
    </r>
  </si>
  <si>
    <t>4. On account of the withdrawal of concessional tax rate of 15% on dividend income as per section 115BBD of the Income Tax Act 1961 with effect from 1st April 22, the company have considered effect of this withdrawal in deferred tax liabilities created on the undistributed profits of foreign subsidiaries/associates, this has resulted incremental deferred tax charge of Rs. 144 lacs for the quarter ended June 30, 2022.</t>
  </si>
  <si>
    <t xml:space="preserve">The Company had created deferred tax liability on undistributed profit of foreign company at tax rate applicable as per Section 115BBD which is 15% plus Surcharge and Health and Education Cess. The Finance Act, 2022 has amended the Section 115BBD to provide that the provisions of this section shall not apply to any assessment year beginning on or after 01-04-2023. To give effect of this amendment tax rate to create deferred tax has been change to 25.168% which has resulted additional deferred tax charge of Rs. 144 lacs for current quarter ended June 30, 2022. </t>
  </si>
  <si>
    <t>3. Net loss on sale of investments with respect to Scrabble Ventures LLC (Subsidry of Scrabble Digital Inc) of ₹ 266 Lacs.</t>
  </si>
  <si>
    <t>On June 03, 2024, the Board of Directors of the Company approved scheme of arrangement (‘The scheme’) involving Amalgamation of two Wholly Owned Subsidiaries viz. Scrabble Digital Limited and UFO Software Technologies Private Limited, with the Holding Company – UFO Moviez India Limited and their respective shareholders (“Scheme”) under Sections 230 to 232 read with Section 66 and Section 52 and other applicable provisions of the Companies Act, 2013 from appointed date April 01 2024.
The Scheme was submitted on June 05, 2024 to obtain a No objection Certificate (NOC) from the Bombay Stock Exchange (BSE), the National stock Exchange (NSE), and the Securities and Exchange Board of India (SEBI). It is currently under review by the the complaince team of the respective Stock exchanges. Following the receipt of the NOC from the stock exchanges, the company will proceed to file application with the National Company Law Tribunal (NCLT), shareholders and Stakeholders for requisite approvals.</t>
  </si>
  <si>
    <t xml:space="preserve">On June 03, 2024, the Board of Directors of the Company approved scheme of arrangement (‘The scheme’) involving Amalgamation of two Wholly Owned Subsidiaries viz. Scrabble Digital Limited and UFO Software Technologies Private Limited, with the Holding Company – UFO Moviez India Limited and their respective shareholders (“Scheme”) under Sections 230 to 232 read with Section 66 and Section 52 and other applicable provisions of the Companies Act, 2013 from appointed date April 01 2024.
The Scheme was submitted on June 05, 2024 to obtain a No objection Certificate (NOC) from the Bombay Stock Exchange (BSE), the National stock Exchange (NSE), and the Securities and Exchange Board of India (SEBI). It is currently under review by the the complaince team of the respective Stock exchanges. Following the receipt of the NOC from the stock exchanges, the company will proceed to file application with the National Company Law Tribunal (NCLT), shareholders and Stakeholders for requisite approvals.
</t>
  </si>
  <si>
    <t xml:space="preserve"> On June 03, 2024, the Board of Directors of the Company approved scheme of arrangement (‘The scheme’) involving Amalgamation of two Wholly Owned Subsidiaries viz. Scrabble Digital Limited and UFO Software Technologies Private Limited, with the Holding Company – UFO Moviez India Limited and their respective shareholders (“Scheme”) under Sections 230 to 232 read with Section 66 and Section 52 and other applicable provisions of the Companies Act, 2013 from appointed date April 01 2024. The Scheme is subject to approval from Stock exchanges, National Company Law Tribunal and Shareholders.   </t>
  </si>
  <si>
    <t>Effective December 14, 2024, the Company has acquired the digital cinema deployment business of United Mediaworks Private Limited as a going concern on a slump sale basis for a total consideration of Rs 1,300 Lacs. Considering that the acquisition was completed shortly before the end of the reporting period, fair value of asset and liabilities are accounted on provisional basis. Such provisional amounts are subject to change within the measurement period as provided in IND AS 103 upon final determination of fair value for the purpose of purchase price allocation.</t>
  </si>
  <si>
    <t xml:space="preserve">a) On March  18, 2025, the National Company Law Tribunal (NCLT) has approved scheme of arrangement for the amalgamation of Company’s  two wholly owned subsidiaries viz. Scrabble Digital Limited (“SDL”) and UFO Software Technologies Private Limited (“USTPL), (together referred to as the "merging companies") with UFO Moviez India Limited (“the Transferee Company” or “UFO”) ("the Scheme") under Sections 230 to 232 read with Section 66 and Section 52 and other applicable provisions of the Companies Act, 2013 from appointed date April 01, 2024.
b) Consequent to fulfilment of all the conditions relating to the Scheme including filing of certified copy of the Order with the Registrar of Companies, the Scheme is effective on March 31, 2025 with effect from the appointed date of April 1, 2024 for the amalgamation of SDL and USTPL with the Company.
c) Being amalgamation of entities under common control, the amalgamation has been accounted using pooling of interest method as prescribed under Appendix C of Indian Accounting Standard (“Ind AS”) 103 - “Business Combination” notified under Section 133 of the Act read with relevant rules issued thereunder and/ or such other applicable accounting standard prescribed under the Act. The previous period / year figures in the standalone results have been restated to give the effect of amalgamation in accordance with the scheme. However, this has no impact in the consolidated results.
d) In accordance with the Scheme :
(i) All assets and liabilities, including reserves of the Transferor Companies, have been recorded at their respective book values on the date immediately preceding the Appointed Date. 
(ii) Net assets taken over (including Goodwill in the consolidated financial statements of UFO pertaining to SDL &amp; USTPL) and Reserves acquired are cancelled against Investments in transferor companies as recorded in the books of UFO. 
</t>
  </si>
  <si>
    <t>Rs in lacs</t>
  </si>
  <si>
    <t>Q.E.December  31, 2024</t>
  </si>
  <si>
    <t>Q.E.March 31, 2024</t>
  </si>
  <si>
    <t>Y.E. March 31, 2024</t>
  </si>
  <si>
    <t xml:space="preserve">As reported </t>
  </si>
  <si>
    <t xml:space="preserve">Restated </t>
  </si>
  <si>
    <t>Total Income</t>
  </si>
  <si>
    <t xml:space="preserve">Profit/ (loss) after Tax </t>
  </si>
  <si>
    <t>Total Assets</t>
  </si>
  <si>
    <t xml:space="preserve">Total Liabilities </t>
  </si>
  <si>
    <t xml:space="preserve">(e) Further, as provided in the scheme, securities premium account in the books of UFO has been utilised to adjust the following balances in the books of UFO as on the appointed date:
(i) Debit balance in profit and loss account – Rs 12,409.68 lacs
(ii) Debit balance in amalgamation deficit reserve account - Rs 6,746.49 lacs
</t>
  </si>
  <si>
    <t>Effective December 14, 2024, the Company has acquired the digital cinema deployment business of United Mediaworks Private Limited as a going concern on a slump sale basis for a total consideration of Rs 1,200 lacs and non-compete fees of Rs 100 lacs deferred over a period of 24 months. The Company has concluded that the same is acquisition of business under Ind AS 103 where closing date is the transaction date. The fair value of asset and liabilities acquired have been accounted using the purchase price allocation method of accounting in accordance with Ind AS 103 “Business Combination”.</t>
  </si>
  <si>
    <t>During the year, the Company has sold its entire stake of 48.12% in Mukta V N Films Limited, an associate of the company, This resulted in a gain of Rs 40 lacs shown as exceptional item in consolidated results for the year ended March 31, 2025.</t>
  </si>
  <si>
    <t>Exceptional items in consolidated results for the year ended March 31, 2024 shows a net loss of Rs 143 lacs due to: (a) Loss on sale of stake in an associate during the quarter ended December 31, 2023 amounting to Rs 266 lacs; and (b) Gain on acquiring full control of an associate amounting to Rs 123 lacs during the quarter ended December 31, 2023.</t>
  </si>
  <si>
    <t xml:space="preserve">Based on the management approach, the performance of digital cinema services including new ventures and the sale of digital cinema equipment is evaluated currently as single operating segment.     </t>
  </si>
  <si>
    <t>The previous year/period figures have been regrouped/reclassified, where necessary, to give impact to the scheme as stated in note 3 above.</t>
  </si>
  <si>
    <t>For and on behalf of the Board of Directors</t>
  </si>
  <si>
    <t>of UFO Moviez India Limited</t>
  </si>
  <si>
    <t>Rajesh Mishra</t>
  </si>
  <si>
    <t>Executive Director and Group CEO</t>
  </si>
  <si>
    <t>Place : Mumbai</t>
  </si>
  <si>
    <t>Date: May 22, 2025</t>
  </si>
  <si>
    <t>During previous year, the Compensation Committee of the Board of Directors of the Company at its meeting held on 15 January 2021, granted 10,93,700 Options to the eligible employees of the Company and subsidiary Companies under its Employee Stock Option Scheme 2014 (ESOP 2014).</t>
  </si>
  <si>
    <t>During the year ended March 31, 2022, Further on January 24, 2022, the Compensation Committee of the Board of Directors of the Company at its meeting held, granted 23,700 Options to the eligible employees of the subsidiary Companies of the Company under its Employee Stock Option Scheme 2014 (ESOP 2014).</t>
  </si>
  <si>
    <t>Out of total options 11,17,400 which is including option granted on January 24, 2022, 47,775 options has been lapsed due to resignation of eligible employees and 290,409 options has been exercised by the eligible employees.</t>
  </si>
  <si>
    <t>M22</t>
  </si>
  <si>
    <t>BALANCE SHEET AS AT 31 MARCH 2025</t>
  </si>
  <si>
    <t>Se22</t>
  </si>
  <si>
    <t>Assets</t>
  </si>
  <si>
    <t>A</t>
  </si>
  <si>
    <t>Non-current assets</t>
  </si>
  <si>
    <t>Property, plant and equipment</t>
  </si>
  <si>
    <t>Capital work-in-progress</t>
  </si>
  <si>
    <t>Right-of-use assets</t>
  </si>
  <si>
    <t>Goodwill (including Goodwill on consolidation)</t>
  </si>
  <si>
    <t>Other Intangible assets</t>
  </si>
  <si>
    <t>Financial Assets</t>
  </si>
  <si>
    <t xml:space="preserve">(i) Investments in Subsidiaries and Associates </t>
  </si>
  <si>
    <t xml:space="preserve">(ii) Loans </t>
  </si>
  <si>
    <t xml:space="preserve"> - </t>
  </si>
  <si>
    <t>(ii) Other financial assets</t>
  </si>
  <si>
    <t>Deferred tax assets (net)</t>
  </si>
  <si>
    <t>Income tax assets (net)</t>
  </si>
  <si>
    <t>Other non-current assets</t>
  </si>
  <si>
    <t>Total non-current assets</t>
  </si>
  <si>
    <t>B</t>
  </si>
  <si>
    <t>Current assets</t>
  </si>
  <si>
    <t>Trade receivable</t>
  </si>
  <si>
    <t>Inventories</t>
  </si>
  <si>
    <t>Inventory</t>
  </si>
  <si>
    <t>Financial assets</t>
  </si>
  <si>
    <t>Other financial asset- Security deposits (Current and non current)</t>
  </si>
  <si>
    <t>(i) Investments</t>
  </si>
  <si>
    <t>Other current receivable (other current financial assets- )</t>
  </si>
  <si>
    <t>(ii) Trade receivables</t>
  </si>
  <si>
    <t>Other non-current assets (prepaid and other receivable)</t>
  </si>
  <si>
    <t>(iii) Cash and cash equivalents</t>
  </si>
  <si>
    <t>Other current assets- Advance to suppliers</t>
  </si>
  <si>
    <t>(iv) Bank balances other than cash and cash equivalents</t>
  </si>
  <si>
    <t xml:space="preserve">Other current assets- VAT/GST credit receivable </t>
  </si>
  <si>
    <t>(v) Loans receivables</t>
  </si>
  <si>
    <t>Other current assets</t>
  </si>
  <si>
    <t>Non current FD and interest</t>
  </si>
  <si>
    <t>(vi) Other financial assets</t>
  </si>
  <si>
    <t>Total assets</t>
  </si>
  <si>
    <t>Total current assets</t>
  </si>
  <si>
    <t>Trade payable</t>
  </si>
  <si>
    <t>Total (A+B)</t>
  </si>
  <si>
    <t>Other financial liabilities (Deposits- Current and non current)</t>
  </si>
  <si>
    <t>Equity and liabilities</t>
  </si>
  <si>
    <t>Other Financial liability - current (Salary payable)</t>
  </si>
  <si>
    <t>C</t>
  </si>
  <si>
    <t>Equity</t>
  </si>
  <si>
    <t>Other Financial liability - current (others)</t>
  </si>
  <si>
    <t>Share capital</t>
  </si>
  <si>
    <t>Other current and non-current liabilities (Deferred revenue)</t>
  </si>
  <si>
    <t>Other current liabilities-Advance from customers</t>
  </si>
  <si>
    <t>Equity attributable to owners</t>
  </si>
  <si>
    <t>Other current liabilities-Statutory dues payable</t>
  </si>
  <si>
    <t>Non-controlling interest</t>
  </si>
  <si>
    <t>Total equity</t>
  </si>
  <si>
    <t>Net liability (Excluding Deposits)</t>
  </si>
  <si>
    <t>Liabilities</t>
  </si>
  <si>
    <t xml:space="preserve">Net liabilities (Excluding GST receivable) </t>
  </si>
  <si>
    <t>D</t>
  </si>
  <si>
    <t>Non-current liabilities</t>
  </si>
  <si>
    <t>Financial liabilities</t>
  </si>
  <si>
    <t xml:space="preserve">Net liabilities (including GST receivable) </t>
  </si>
  <si>
    <t>(i) Borrowings</t>
  </si>
  <si>
    <t>(ii) Lease liabilities</t>
  </si>
  <si>
    <t>(iii) Other financial liabilities</t>
  </si>
  <si>
    <t>Provisions</t>
  </si>
  <si>
    <t>Deferred tax liabilities (net)</t>
  </si>
  <si>
    <t>Other non-current liabilities</t>
  </si>
  <si>
    <t>Total non-current liabilities</t>
  </si>
  <si>
    <t>Dividend</t>
  </si>
  <si>
    <t>E</t>
  </si>
  <si>
    <t>Current liabilities</t>
  </si>
  <si>
    <t>Interest accrued on borrowing</t>
  </si>
  <si>
    <t>Payable for fixed assets</t>
  </si>
  <si>
    <t>(iii) Trade payables</t>
  </si>
  <si>
    <t>a) Total outstanding dues of micro enterprises and small enterprises</t>
  </si>
  <si>
    <t>b) Total outstanding dues of creditors other than micro enterprises and small enterprises</t>
  </si>
  <si>
    <t>(iv) Other financial liabilities</t>
  </si>
  <si>
    <t>Other current liabilities</t>
  </si>
  <si>
    <t>Total current liabilities</t>
  </si>
  <si>
    <t>F</t>
  </si>
  <si>
    <t>Total liabilities (D+E)</t>
  </si>
  <si>
    <t>Total equity and liabilities (C+F)</t>
  </si>
  <si>
    <t>STATEMENT OF CASH FLOWS FOR THE  YEAR  ENDED 31 MARCH 2025</t>
  </si>
  <si>
    <t>PARTICULARS</t>
  </si>
  <si>
    <t>Cash flow generated from operating activities</t>
  </si>
  <si>
    <t>Profit before share of profit from associates,exceptional items and tax</t>
  </si>
  <si>
    <t>Adjustment to reconcile profit before tax to net cash flows:</t>
  </si>
  <si>
    <t>Depreciation and amortization expense</t>
  </si>
  <si>
    <t>Bad debts written off</t>
  </si>
  <si>
    <t>Loan Written off</t>
  </si>
  <si>
    <t>Provision for doubtful debts</t>
  </si>
  <si>
    <t>Provision for doubtful loans &amp; advances</t>
  </si>
  <si>
    <t>Unrealised foreign exchange (gain) / loss (net)</t>
  </si>
  <si>
    <t>(Profit) / Loss on sale of property, plant and equipments</t>
  </si>
  <si>
    <t>Sundry balances written back</t>
  </si>
  <si>
    <t>Net gain on current investments</t>
  </si>
  <si>
    <t>ESOP compensation</t>
  </si>
  <si>
    <t>Interest cost on financial liabilities carried at amortised  cost</t>
  </si>
  <si>
    <t>Interest expense on lease liabilities</t>
  </si>
  <si>
    <t>Gain on lease concession and modification</t>
  </si>
  <si>
    <t>Provision for slow and non moving inventory</t>
  </si>
  <si>
    <t>Provision for impairment of investments and loans &amp; advances</t>
  </si>
  <si>
    <t xml:space="preserve">Sale of investment in associates </t>
  </si>
  <si>
    <t>Interest income</t>
  </si>
  <si>
    <t>Dividend income</t>
  </si>
  <si>
    <t>Operating Profit before working capital changes</t>
  </si>
  <si>
    <t>Movements in working capital</t>
  </si>
  <si>
    <t>Increase in trade payables</t>
  </si>
  <si>
    <t>(Decrease)/ Increase in other financial liabilities (current and non-current)</t>
  </si>
  <si>
    <t>Increase in other liabilities (current and non-current)</t>
  </si>
  <si>
    <t>Increase  in provisions (current and non-current)</t>
  </si>
  <si>
    <t>(Increase) in trade receivables</t>
  </si>
  <si>
    <t>Decrease / (Increase) in financials assets (current and non-current)</t>
  </si>
  <si>
    <t>Decrease in other assets (current and non-current)</t>
  </si>
  <si>
    <t>Decrease  in inventories</t>
  </si>
  <si>
    <t>Cash generated from operations</t>
  </si>
  <si>
    <t>Net direct taxes paid</t>
  </si>
  <si>
    <t>Net cash generated from operating activities (A)</t>
  </si>
  <si>
    <t>Cash flows generated from / (used in) investing activities</t>
  </si>
  <si>
    <t>Purchase of property, plant and equipments, including capital work in progress and capital advances</t>
  </si>
  <si>
    <t>Proceeds from sale of property, plant and equipments including capital work in progress</t>
  </si>
  <si>
    <t>Payment of purchase consideration for purchase of subsidiary shares from non-controlling interest</t>
  </si>
  <si>
    <t>Repatriation of capital from subsidiary</t>
  </si>
  <si>
    <t>Proceeds from sale of investment in associate</t>
  </si>
  <si>
    <t>Payment towards acquisition of business (Refer note 4)</t>
  </si>
  <si>
    <t>Payment of purchase consideration for purchase of shares of a subsidiary</t>
  </si>
  <si>
    <t>Payment of purchase consideration for purchase of preference shares of a associates</t>
  </si>
  <si>
    <t>Payment of purchase consideration for purchase of preference shares of a subsidiary</t>
  </si>
  <si>
    <t>Purchase of current investments (including dividend reinvestment)</t>
  </si>
  <si>
    <t>Proceeds from sale / redemption of current investments</t>
  </si>
  <si>
    <t>Proceeds from sale of associate</t>
  </si>
  <si>
    <t>(Investment in) bank deposits (with original maturity for more than 3 months) (net)</t>
  </si>
  <si>
    <t>Interest received</t>
  </si>
  <si>
    <t>Dividend received</t>
  </si>
  <si>
    <t>Loan (given to) /repayment from related party</t>
  </si>
  <si>
    <t>Net cash flow (used in) investing activities (B)</t>
  </si>
  <si>
    <t>Cash flows from financing activities</t>
  </si>
  <si>
    <t>Proceeds from issuance of equity share capital(including premium)</t>
  </si>
  <si>
    <t>Share Issue expenses</t>
  </si>
  <si>
    <t>Proceeds from Long term borrowing</t>
  </si>
  <si>
    <t xml:space="preserve"> (Repayment)/Proceeds from short term borrowing (net)</t>
  </si>
  <si>
    <t>(Repayment) of long-term borrowings</t>
  </si>
  <si>
    <t>Interest paid</t>
  </si>
  <si>
    <t>Repayment of Lease liabilities</t>
  </si>
  <si>
    <t>Dividend on equity shares</t>
  </si>
  <si>
    <t>Tax on dividend paid on equity shares</t>
  </si>
  <si>
    <t>Net cash flow (used in) / generated from financing activities (C)</t>
  </si>
  <si>
    <t>Net (decrease)/ increase in cash and cash equivalents (A + B + C)</t>
  </si>
  <si>
    <t>Increase in cash and cash equivalents on account of associate becoming subsidiary</t>
  </si>
  <si>
    <t>Unrealised gain on foreign currency cash and cash equivalents</t>
  </si>
  <si>
    <t>Cash and cash equivalents at the beginning of the year</t>
  </si>
  <si>
    <t>Cash and cash equivalents at the end of the year</t>
  </si>
  <si>
    <t>Components of cash and cash equivalents</t>
  </si>
  <si>
    <t>Cash on hand</t>
  </si>
  <si>
    <t>Balance with banks:</t>
  </si>
  <si>
    <t>- on current accounts</t>
  </si>
  <si>
    <t>Cash and cash equivalents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</si>
</sst>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 #,##0_ ;_ * \-#,##0_ ;_ * &quot;-&quot;_ ;_ @_ "/>
    <numFmt numFmtId="43" formatCode="_ * #,##0.00_ ;_ * \-#,##0.00_ ;_ * &quot;-&quot;??_ ;_ @_ "/>
    <numFmt numFmtId="164" formatCode="_ * #,##0_ ;_ * \-#,##0_ ;_ * &quot;-&quot;??_ ;_ @_ "/>
    <numFmt numFmtId="165" formatCode="0.0%"/>
    <numFmt numFmtId="166" formatCode="_-* #,##0_-;\-* #,##0_-;_-* &quot;-&quot;_-;_-@_-"/>
    <numFmt numFmtId="167" formatCode="0.0000%"/>
    <numFmt numFmtId="168" formatCode="_(* #,##0_);_(* \(#,##0\);_(* &quot;-&quot;??_);_(@_)"/>
    <numFmt numFmtId="169" formatCode="_ * #,##0.00_ ;_ * \-#,##0.00_ ;_ * &quot;-&quot;_ ;_ @_ "/>
    <numFmt numFmtId="170" formatCode="_(* #,##0.00_);_(* \(#,##0.00\);_(* &quot;-&quot;??_);_(@_)"/>
    <numFmt numFmtId="171" formatCode="0.0"/>
    <numFmt numFmtId="172" formatCode="_(* #,##0.0000_);_(* \(#,##0.0000\);_(* &quot;-&quot;??_);_(@_)"/>
    <numFmt numFmtId="173" formatCode="_-* #,##0.00_-;\-* #,##0.00_-;_-* &quot;-&quot;_-;_-@_-"/>
    <numFmt numFmtId="174" formatCode="_ * #,##0.000_ ;_ * \-#,##0.000_ ;_ * &quot;-&quot;??_ ;_ @_ "/>
    <numFmt numFmtId="175" formatCode="&quot;₹&quot;\ #,##0.00"/>
    <numFmt numFmtId="176" formatCode="0_);\(0\)"/>
    <numFmt numFmtId="177" formatCode="_(* #,##0.00_);_(* \(#,##0.00\);_(* &quot;-&quot;_);_(@_)"/>
  </numFmts>
  <fonts count="54" x14ac:knownFonts="1">
    <font>
      <sz val="10"/>
      <name val="Arial"/>
      <family val="2"/>
    </font>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sz val="14"/>
      <color theme="1"/>
      <name val="Calibri"/>
      <family val="2"/>
      <scheme val="minor"/>
    </font>
    <font>
      <b/>
      <sz val="14"/>
      <color theme="0"/>
      <name val="Calibri"/>
      <family val="2"/>
      <scheme val="minor"/>
    </font>
    <font>
      <b/>
      <sz val="14"/>
      <color rgb="FFFF0000"/>
      <name val="Calibri"/>
      <family val="2"/>
      <scheme val="minor"/>
    </font>
    <font>
      <b/>
      <sz val="11"/>
      <name val="Calibri"/>
      <family val="2"/>
      <scheme val="minor"/>
    </font>
    <font>
      <sz val="10"/>
      <color theme="1"/>
      <name val="Arial"/>
      <family val="2"/>
    </font>
    <font>
      <sz val="11"/>
      <name val="Calibri"/>
      <family val="2"/>
      <scheme val="minor"/>
    </font>
    <font>
      <sz val="10"/>
      <name val="Arial"/>
      <family val="2"/>
    </font>
    <font>
      <i/>
      <sz val="14"/>
      <color theme="1"/>
      <name val="Calibri"/>
      <family val="2"/>
      <scheme val="minor"/>
    </font>
    <font>
      <b/>
      <i/>
      <sz val="11"/>
      <color theme="1"/>
      <name val="Calibri"/>
      <family val="2"/>
      <scheme val="minor"/>
    </font>
    <font>
      <b/>
      <sz val="13"/>
      <color theme="1"/>
      <name val="Calibri"/>
      <family val="2"/>
      <scheme val="minor"/>
    </font>
    <font>
      <b/>
      <sz val="12"/>
      <color theme="1"/>
      <name val="Calibri"/>
      <family val="2"/>
      <scheme val="minor"/>
    </font>
    <font>
      <b/>
      <sz val="12"/>
      <name val="Calibri"/>
      <family val="2"/>
      <scheme val="minor"/>
    </font>
    <font>
      <b/>
      <sz val="11"/>
      <color rgb="FFFF0000"/>
      <name val="Calibri"/>
      <family val="2"/>
      <scheme val="minor"/>
    </font>
    <font>
      <sz val="14"/>
      <name val="Calibri"/>
      <family val="2"/>
      <scheme val="minor"/>
    </font>
    <font>
      <sz val="14"/>
      <color theme="1"/>
      <name val="Calibri"/>
      <family val="2"/>
      <scheme val="minor"/>
    </font>
    <font>
      <sz val="13"/>
      <color theme="1"/>
      <name val="Calibri"/>
      <family val="2"/>
      <scheme val="minor"/>
    </font>
    <font>
      <sz val="13"/>
      <name val="Calibri"/>
      <family val="2"/>
      <scheme val="minor"/>
    </font>
    <font>
      <sz val="12"/>
      <color theme="1"/>
      <name val="Calibri"/>
      <family val="2"/>
      <scheme val="minor"/>
    </font>
    <font>
      <b/>
      <sz val="15"/>
      <color theme="1"/>
      <name val="Calibri"/>
      <family val="2"/>
      <scheme val="minor"/>
    </font>
    <font>
      <b/>
      <sz val="13"/>
      <name val="Calibri"/>
      <family val="2"/>
      <scheme val="minor"/>
    </font>
    <font>
      <sz val="15"/>
      <color theme="1"/>
      <name val="Calibri"/>
      <family val="2"/>
      <scheme val="minor"/>
    </font>
    <font>
      <b/>
      <sz val="14"/>
      <name val="Calibri"/>
      <family val="2"/>
      <scheme val="minor"/>
    </font>
    <font>
      <sz val="11"/>
      <name val="Arial"/>
      <family val="2"/>
    </font>
    <font>
      <b/>
      <sz val="15"/>
      <name val="Calibri"/>
      <family val="2"/>
      <scheme val="minor"/>
    </font>
    <font>
      <sz val="12"/>
      <name val="Calibri"/>
      <family val="2"/>
      <scheme val="minor"/>
    </font>
    <font>
      <b/>
      <sz val="12.5"/>
      <name val="Calibri"/>
      <family val="2"/>
      <scheme val="minor"/>
    </font>
    <font>
      <sz val="12.5"/>
      <name val="Calibri"/>
      <family val="2"/>
      <scheme val="minor"/>
    </font>
    <font>
      <b/>
      <sz val="12.5"/>
      <color rgb="FFFF0000"/>
      <name val="Calibri"/>
      <family val="2"/>
      <scheme val="minor"/>
    </font>
    <font>
      <b/>
      <sz val="12.5"/>
      <color theme="1"/>
      <name val="Calibri"/>
      <family val="2"/>
      <scheme val="minor"/>
    </font>
    <font>
      <sz val="12.5"/>
      <color rgb="FFFF0000"/>
      <name val="Calibri"/>
      <family val="2"/>
      <scheme val="minor"/>
    </font>
    <font>
      <sz val="12.5"/>
      <color rgb="FFC00000"/>
      <name val="Calibri"/>
      <family val="2"/>
      <scheme val="minor"/>
    </font>
    <font>
      <i/>
      <sz val="12"/>
      <color theme="1"/>
      <name val="Calibri"/>
      <family val="2"/>
      <scheme val="minor"/>
    </font>
    <font>
      <b/>
      <u/>
      <sz val="14"/>
      <name val="Calibri"/>
      <family val="2"/>
      <scheme val="minor"/>
    </font>
    <font>
      <sz val="14"/>
      <color rgb="FF000000"/>
      <name val="Calibri"/>
      <family val="2"/>
      <scheme val="minor"/>
    </font>
    <font>
      <sz val="12"/>
      <color rgb="FF000000"/>
      <name val="Calibri"/>
      <family val="2"/>
      <scheme val="minor"/>
    </font>
    <font>
      <sz val="11"/>
      <color rgb="FFFFFF00"/>
      <name val="Calibri"/>
      <family val="2"/>
      <scheme val="minor"/>
    </font>
    <font>
      <u/>
      <sz val="14"/>
      <name val="Calibri"/>
      <family val="2"/>
      <scheme val="minor"/>
    </font>
    <font>
      <i/>
      <sz val="14"/>
      <name val="Calibri"/>
      <family val="2"/>
      <scheme val="minor"/>
    </font>
    <font>
      <b/>
      <sz val="12"/>
      <color rgb="FF000000"/>
      <name val="Calibri"/>
      <family val="2"/>
      <scheme val="minor"/>
    </font>
    <font>
      <b/>
      <sz val="11"/>
      <color rgb="FFFFFF00"/>
      <name val="Calibri"/>
      <family val="2"/>
      <scheme val="minor"/>
    </font>
    <font>
      <b/>
      <sz val="16"/>
      <name val="Calibri"/>
      <family val="2"/>
      <scheme val="minor"/>
    </font>
    <font>
      <i/>
      <sz val="12"/>
      <name val="Calibri"/>
      <family val="2"/>
      <scheme val="minor"/>
    </font>
    <font>
      <b/>
      <i/>
      <sz val="12"/>
      <color theme="1"/>
      <name val="Calibri"/>
      <family val="2"/>
      <scheme val="minor"/>
    </font>
    <font>
      <b/>
      <sz val="14"/>
      <color indexed="8"/>
      <name val="Calibri"/>
      <family val="2"/>
      <scheme val="minor"/>
    </font>
    <font>
      <sz val="14"/>
      <color indexed="8"/>
      <name val="Calibri"/>
      <family val="2"/>
      <scheme val="minor"/>
    </font>
    <font>
      <sz val="14"/>
      <color indexed="10"/>
      <name val="Calibri"/>
      <family val="2"/>
      <scheme val="minor"/>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double">
        <color auto="1"/>
      </bottom>
      <diagonal/>
    </border>
    <border>
      <left/>
      <right/>
      <top style="thin">
        <color auto="1"/>
      </top>
      <bottom/>
      <diagonal/>
    </border>
  </borders>
  <cellStyleXfs count="13">
    <xf numFmtId="0" fontId="0" fillId="0" borderId="0" applyNumberFormat="0" applyAlignment="0" applyProtection="0"/>
    <xf numFmtId="166" fontId="14"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587">
    <xf numFmtId="0" fontId="0" fillId="0" borderId="0" xfId="0"/>
    <xf numFmtId="0" fontId="7" fillId="0" borderId="0" xfId="3" applyFont="1" applyAlignment="1">
      <alignment vertical="center"/>
    </xf>
    <xf numFmtId="0" fontId="8" fillId="0" borderId="0" xfId="3" applyFont="1" applyAlignment="1">
      <alignment vertical="center"/>
    </xf>
    <xf numFmtId="0" fontId="9" fillId="0" borderId="0" xfId="3" applyFont="1" applyAlignment="1">
      <alignment vertical="center"/>
    </xf>
    <xf numFmtId="0" fontId="10" fillId="0" borderId="0" xfId="3" applyFont="1" applyAlignment="1">
      <alignment vertical="center"/>
    </xf>
    <xf numFmtId="0" fontId="10" fillId="2" borderId="0" xfId="3" applyFont="1" applyFill="1" applyAlignment="1">
      <alignment vertical="center"/>
    </xf>
    <xf numFmtId="164" fontId="8" fillId="0" borderId="0" xfId="3" applyNumberFormat="1" applyFont="1" applyAlignment="1">
      <alignment vertical="center"/>
    </xf>
    <xf numFmtId="164" fontId="8" fillId="2" borderId="0" xfId="3" applyNumberFormat="1" applyFont="1" applyFill="1" applyAlignment="1">
      <alignment vertical="center"/>
    </xf>
    <xf numFmtId="2" fontId="8" fillId="0" borderId="0" xfId="3" applyNumberFormat="1" applyFont="1" applyAlignment="1">
      <alignment vertical="center"/>
    </xf>
    <xf numFmtId="43" fontId="8" fillId="0" borderId="0" xfId="3" applyNumberFormat="1" applyFont="1" applyAlignment="1">
      <alignment vertical="center"/>
    </xf>
    <xf numFmtId="0" fontId="2" fillId="0" borderId="0" xfId="3" applyFont="1"/>
    <xf numFmtId="0" fontId="4" fillId="0" borderId="0" xfId="3" applyFont="1"/>
    <xf numFmtId="0" fontId="5" fillId="0" borderId="0" xfId="3" applyFont="1" applyAlignment="1">
      <alignment vertical="center"/>
    </xf>
    <xf numFmtId="0" fontId="5" fillId="2" borderId="0" xfId="3" applyFont="1" applyFill="1" applyAlignment="1">
      <alignment vertical="center"/>
    </xf>
    <xf numFmtId="164" fontId="3" fillId="0" borderId="0" xfId="3" applyNumberFormat="1" applyFont="1" applyAlignment="1">
      <alignment vertical="center"/>
    </xf>
    <xf numFmtId="164" fontId="3" fillId="2" borderId="0" xfId="3" applyNumberFormat="1" applyFont="1" applyFill="1" applyAlignment="1">
      <alignment vertical="center"/>
    </xf>
    <xf numFmtId="2" fontId="3" fillId="0" borderId="0" xfId="3" applyNumberFormat="1" applyFont="1" applyAlignment="1">
      <alignment vertical="center"/>
    </xf>
    <xf numFmtId="43" fontId="3" fillId="0" borderId="0" xfId="3" applyNumberFormat="1" applyFont="1" applyAlignment="1">
      <alignment vertical="center"/>
    </xf>
    <xf numFmtId="0" fontId="11" fillId="0" borderId="0" xfId="3" applyFont="1" applyAlignment="1">
      <alignment vertical="center"/>
    </xf>
    <xf numFmtId="165" fontId="11" fillId="0" borderId="0" xfId="2" applyFont="1" applyFill="1" applyAlignment="1">
      <alignment vertical="center"/>
    </xf>
    <xf numFmtId="165" fontId="11" fillId="2" borderId="0" xfId="2" applyFont="1" applyFill="1" applyAlignment="1">
      <alignment vertical="center"/>
    </xf>
    <xf numFmtId="2" fontId="11" fillId="0" borderId="0" xfId="2" applyNumberFormat="1" applyFont="1" applyFill="1" applyAlignment="1">
      <alignment vertical="center"/>
    </xf>
    <xf numFmtId="43" fontId="11" fillId="0" borderId="0" xfId="3" applyNumberFormat="1" applyFont="1" applyAlignment="1">
      <alignment vertical="center"/>
    </xf>
    <xf numFmtId="0" fontId="13" fillId="0" borderId="0" xfId="3" applyFont="1"/>
    <xf numFmtId="166" fontId="11" fillId="0" borderId="0" xfId="1" applyFont="1" applyFill="1"/>
    <xf numFmtId="166" fontId="11" fillId="0" borderId="0" xfId="1" applyFont="1" applyFill="1" applyAlignment="1">
      <alignment vertical="center"/>
    </xf>
    <xf numFmtId="166" fontId="11" fillId="2" borderId="0" xfId="1" applyFont="1" applyFill="1" applyAlignment="1">
      <alignment vertical="center"/>
    </xf>
    <xf numFmtId="2" fontId="11" fillId="0" borderId="0" xfId="1" applyNumberFormat="1" applyFont="1" applyFill="1" applyAlignment="1">
      <alignment vertical="center"/>
    </xf>
    <xf numFmtId="0" fontId="8" fillId="0" borderId="0" xfId="4" applyFont="1" applyAlignment="1">
      <alignment vertical="center"/>
    </xf>
    <xf numFmtId="0" fontId="2" fillId="0" borderId="0" xfId="3" applyFont="1" applyAlignment="1">
      <alignment wrapText="1"/>
    </xf>
    <xf numFmtId="0" fontId="2" fillId="0" borderId="0" xfId="3" applyFont="1" applyFill="1" applyAlignment="1">
      <alignment wrapText="1"/>
    </xf>
    <xf numFmtId="167" fontId="2" fillId="0" borderId="0" xfId="2" applyNumberFormat="1" applyFont="1" applyAlignment="1">
      <alignment wrapText="1"/>
    </xf>
    <xf numFmtId="43" fontId="15" fillId="0" borderId="0" xfId="3" applyNumberFormat="1" applyFont="1" applyAlignment="1">
      <alignment horizontal="right" wrapText="1"/>
    </xf>
    <xf numFmtId="43" fontId="15" fillId="2" borderId="0" xfId="3" applyNumberFormat="1" applyFont="1" applyFill="1" applyAlignment="1">
      <alignment horizontal="right" wrapText="1"/>
    </xf>
    <xf numFmtId="2" fontId="15" fillId="0" borderId="0" xfId="3" applyNumberFormat="1" applyFont="1" applyAlignment="1">
      <alignment horizontal="right" wrapText="1"/>
    </xf>
    <xf numFmtId="43" fontId="16" fillId="0" borderId="0" xfId="3" applyNumberFormat="1" applyFont="1" applyAlignment="1">
      <alignment horizontal="right" wrapText="1"/>
    </xf>
    <xf numFmtId="164" fontId="2" fillId="0" borderId="0" xfId="3" applyNumberFormat="1" applyFont="1" applyAlignment="1">
      <alignment wrapText="1"/>
    </xf>
    <xf numFmtId="164" fontId="2" fillId="2" borderId="0" xfId="3" applyNumberFormat="1" applyFont="1" applyFill="1" applyAlignment="1">
      <alignment wrapText="1"/>
    </xf>
    <xf numFmtId="2" fontId="2" fillId="0" borderId="0" xfId="3" applyNumberFormat="1" applyFont="1" applyAlignment="1">
      <alignment wrapText="1"/>
    </xf>
    <xf numFmtId="43" fontId="17" fillId="0" borderId="0" xfId="3" applyNumberFormat="1" applyFont="1" applyAlignment="1">
      <alignment horizontal="center"/>
    </xf>
    <xf numFmtId="43" fontId="17" fillId="2" borderId="5" xfId="3" applyNumberFormat="1" applyFont="1" applyFill="1" applyBorder="1" applyAlignment="1">
      <alignment horizontal="center"/>
    </xf>
    <xf numFmtId="43" fontId="17" fillId="0" borderId="5" xfId="3" applyNumberFormat="1" applyFont="1" applyBorder="1" applyAlignment="1">
      <alignment horizontal="center"/>
    </xf>
    <xf numFmtId="2" fontId="17" fillId="0" borderId="0" xfId="3" applyNumberFormat="1" applyFont="1" applyAlignment="1">
      <alignment horizontal="center"/>
    </xf>
    <xf numFmtId="43" fontId="18" fillId="0" borderId="0" xfId="3" applyNumberFormat="1" applyFont="1" applyAlignment="1">
      <alignment horizontal="center"/>
    </xf>
    <xf numFmtId="0" fontId="18" fillId="0" borderId="2" xfId="3" applyFont="1" applyBorder="1" applyAlignment="1">
      <alignment horizontal="center"/>
    </xf>
    <xf numFmtId="0" fontId="17" fillId="0" borderId="0" xfId="3" applyFont="1" applyAlignment="1">
      <alignment horizontal="center"/>
    </xf>
    <xf numFmtId="15" fontId="17" fillId="0" borderId="5" xfId="3" applyNumberFormat="1" applyFont="1" applyBorder="1" applyAlignment="1">
      <alignment horizontal="center" vertical="center"/>
    </xf>
    <xf numFmtId="15" fontId="17" fillId="0" borderId="5" xfId="4" applyNumberFormat="1" applyFont="1" applyBorder="1" applyAlignment="1">
      <alignment horizontal="center" vertical="center"/>
    </xf>
    <xf numFmtId="15" fontId="18" fillId="0" borderId="8" xfId="3" applyNumberFormat="1" applyFont="1" applyBorder="1" applyAlignment="1">
      <alignment horizontal="center" vertical="center"/>
    </xf>
    <xf numFmtId="15" fontId="18" fillId="0" borderId="8" xfId="3" applyNumberFormat="1" applyFont="1" applyFill="1" applyBorder="1" applyAlignment="1">
      <alignment horizontal="center" vertical="center"/>
    </xf>
    <xf numFmtId="15" fontId="18" fillId="0" borderId="5" xfId="3" applyNumberFormat="1" applyFont="1" applyBorder="1" applyAlignment="1">
      <alignment horizontal="center" vertical="center"/>
    </xf>
    <xf numFmtId="15" fontId="17" fillId="0" borderId="0" xfId="3" applyNumberFormat="1" applyFont="1" applyAlignment="1">
      <alignment horizontal="center" vertical="center"/>
    </xf>
    <xf numFmtId="2" fontId="17" fillId="0" borderId="0" xfId="3" applyNumberFormat="1" applyFont="1" applyAlignment="1">
      <alignment horizontal="center" vertical="center"/>
    </xf>
    <xf numFmtId="15" fontId="19" fillId="0" borderId="5" xfId="3" applyNumberFormat="1" applyFont="1" applyBorder="1" applyAlignment="1">
      <alignment horizontal="center" vertical="center"/>
    </xf>
    <xf numFmtId="15" fontId="18" fillId="0" borderId="5" xfId="4" applyNumberFormat="1" applyFont="1" applyBorder="1" applyAlignment="1">
      <alignment horizontal="center" vertical="center"/>
    </xf>
    <xf numFmtId="43" fontId="5" fillId="0" borderId="0" xfId="3" applyNumberFormat="1" applyFont="1" applyAlignment="1">
      <alignment horizontal="center" vertical="center"/>
    </xf>
    <xf numFmtId="15" fontId="5" fillId="0" borderId="0" xfId="3" applyNumberFormat="1" applyFont="1"/>
    <xf numFmtId="15" fontId="20" fillId="0" borderId="0" xfId="3" applyNumberFormat="1" applyFont="1"/>
    <xf numFmtId="15" fontId="5" fillId="0" borderId="5" xfId="3" applyNumberFormat="1" applyFont="1" applyBorder="1" applyAlignment="1">
      <alignment horizontal="center" vertical="center"/>
    </xf>
    <xf numFmtId="15" fontId="5" fillId="0" borderId="0" xfId="3" applyNumberFormat="1" applyFont="1" applyAlignment="1">
      <alignment horizontal="center" vertical="center"/>
    </xf>
    <xf numFmtId="0" fontId="5" fillId="0" borderId="8" xfId="3" applyFont="1" applyBorder="1" applyAlignment="1">
      <alignment horizontal="center" vertical="center" wrapText="1"/>
    </xf>
    <xf numFmtId="166" fontId="19" fillId="0" borderId="5" xfId="1" applyFont="1" applyFill="1" applyBorder="1" applyAlignment="1">
      <alignment horizontal="center" vertical="center" wrapText="1"/>
    </xf>
    <xf numFmtId="0" fontId="5" fillId="0" borderId="0" xfId="3" applyFont="1" applyAlignment="1">
      <alignment horizontal="center" vertical="center" wrapText="1"/>
    </xf>
    <xf numFmtId="0" fontId="5" fillId="2" borderId="5" xfId="3" applyFont="1" applyFill="1" applyBorder="1" applyAlignment="1">
      <alignment horizontal="center" vertical="center" wrapText="1"/>
    </xf>
    <xf numFmtId="0" fontId="5" fillId="0" borderId="5" xfId="3" applyFont="1" applyBorder="1" applyAlignment="1">
      <alignment horizontal="center" vertical="center" wrapText="1"/>
    </xf>
    <xf numFmtId="2" fontId="5" fillId="0" borderId="0" xfId="3" applyNumberFormat="1" applyFont="1" applyAlignment="1">
      <alignment horizontal="center" vertical="center" wrapText="1"/>
    </xf>
    <xf numFmtId="0" fontId="18" fillId="0" borderId="8" xfId="3" applyFont="1" applyBorder="1" applyAlignment="1">
      <alignment horizontal="center" vertical="center" wrapText="1"/>
    </xf>
    <xf numFmtId="165" fontId="5" fillId="0" borderId="0" xfId="2" applyFont="1" applyAlignment="1">
      <alignment horizontal="center" vertical="center" wrapText="1"/>
    </xf>
    <xf numFmtId="43" fontId="5" fillId="0" borderId="0" xfId="3" applyNumberFormat="1" applyFont="1" applyAlignment="1">
      <alignment horizontal="center" wrapText="1"/>
    </xf>
    <xf numFmtId="0" fontId="5" fillId="0" borderId="0" xfId="3" applyFont="1"/>
    <xf numFmtId="0" fontId="20" fillId="0" borderId="0" xfId="3" applyFont="1"/>
    <xf numFmtId="0" fontId="21" fillId="0" borderId="0" xfId="0" applyFont="1" applyAlignment="1"/>
    <xf numFmtId="0" fontId="1" fillId="0" borderId="0" xfId="3" applyFont="1"/>
    <xf numFmtId="41" fontId="1" fillId="0" borderId="0" xfId="3" applyNumberFormat="1" applyFont="1"/>
    <xf numFmtId="0" fontId="5" fillId="0" borderId="8" xfId="3" applyFont="1" applyBorder="1" applyAlignment="1">
      <alignment horizontal="center" wrapText="1"/>
    </xf>
    <xf numFmtId="0" fontId="5" fillId="0" borderId="0" xfId="3" applyFont="1" applyAlignment="1">
      <alignment horizontal="center" wrapText="1"/>
    </xf>
    <xf numFmtId="0" fontId="22" fillId="0" borderId="1" xfId="3" applyFont="1" applyBorder="1"/>
    <xf numFmtId="0" fontId="22" fillId="0" borderId="1" xfId="3" applyFont="1" applyBorder="1" applyAlignment="1">
      <alignment wrapText="1"/>
    </xf>
    <xf numFmtId="0" fontId="23" fillId="0" borderId="1" xfId="3" applyFont="1" applyBorder="1" applyAlignment="1">
      <alignment wrapText="1"/>
    </xf>
    <xf numFmtId="0" fontId="23" fillId="0" borderId="1" xfId="3" applyFont="1" applyFill="1" applyBorder="1" applyAlignment="1">
      <alignment wrapText="1"/>
    </xf>
    <xf numFmtId="164" fontId="24" fillId="0" borderId="1" xfId="3" applyNumberFormat="1" applyFont="1" applyBorder="1" applyAlignment="1">
      <alignment wrapText="1"/>
    </xf>
    <xf numFmtId="164" fontId="23" fillId="0" borderId="0" xfId="3" applyNumberFormat="1" applyFont="1" applyAlignment="1">
      <alignment wrapText="1"/>
    </xf>
    <xf numFmtId="164" fontId="23" fillId="2" borderId="0" xfId="3" applyNumberFormat="1" applyFont="1" applyFill="1" applyAlignment="1">
      <alignment wrapText="1"/>
    </xf>
    <xf numFmtId="2" fontId="23" fillId="0" borderId="0" xfId="3" applyNumberFormat="1" applyFont="1" applyAlignment="1">
      <alignment wrapText="1"/>
    </xf>
    <xf numFmtId="164" fontId="23" fillId="0" borderId="1" xfId="3" applyNumberFormat="1" applyFont="1" applyBorder="1" applyAlignment="1">
      <alignment wrapText="1"/>
    </xf>
    <xf numFmtId="43" fontId="25" fillId="0" borderId="0" xfId="3" applyNumberFormat="1" applyFont="1" applyAlignment="1">
      <alignment wrapText="1"/>
    </xf>
    <xf numFmtId="0" fontId="22" fillId="0" borderId="7" xfId="3" applyFont="1" applyBorder="1" applyAlignment="1">
      <alignment vertical="top"/>
    </xf>
    <xf numFmtId="0" fontId="26" fillId="0" borderId="7" xfId="3" applyFont="1" applyBorder="1" applyAlignment="1">
      <alignment horizontal="left" vertical="top" wrapText="1" indent="1"/>
    </xf>
    <xf numFmtId="0" fontId="17" fillId="0" borderId="7" xfId="3" applyFont="1" applyBorder="1" applyAlignment="1">
      <alignment horizontal="left" vertical="top" wrapText="1" indent="1"/>
    </xf>
    <xf numFmtId="0" fontId="17" fillId="0" borderId="7" xfId="3" applyFont="1" applyFill="1" applyBorder="1" applyAlignment="1">
      <alignment horizontal="left" vertical="top" wrapText="1" indent="1"/>
    </xf>
    <xf numFmtId="164" fontId="27" fillId="0" borderId="7" xfId="3" applyNumberFormat="1" applyFont="1" applyBorder="1" applyAlignment="1">
      <alignment horizontal="left" vertical="top" wrapText="1" indent="1"/>
    </xf>
    <xf numFmtId="164" fontId="17" fillId="0" borderId="0" xfId="3" applyNumberFormat="1" applyFont="1" applyAlignment="1">
      <alignment horizontal="left" vertical="top" wrapText="1" indent="1"/>
    </xf>
    <xf numFmtId="164" fontId="17" fillId="2" borderId="0" xfId="3" applyNumberFormat="1" applyFont="1" applyFill="1" applyAlignment="1">
      <alignment horizontal="left" vertical="top" wrapText="1" indent="1"/>
    </xf>
    <xf numFmtId="2" fontId="17" fillId="0" borderId="0" xfId="3" applyNumberFormat="1" applyFont="1" applyAlignment="1">
      <alignment horizontal="left" vertical="top" wrapText="1" indent="1"/>
    </xf>
    <xf numFmtId="164" fontId="17" fillId="0" borderId="7" xfId="3" applyNumberFormat="1" applyFont="1" applyBorder="1" applyAlignment="1">
      <alignment horizontal="left" vertical="top" wrapText="1" indent="1"/>
    </xf>
    <xf numFmtId="43" fontId="18" fillId="0" borderId="0" xfId="3" applyNumberFormat="1" applyFont="1" applyAlignment="1">
      <alignment horizontal="left" vertical="top" wrapText="1" indent="1"/>
    </xf>
    <xf numFmtId="0" fontId="28" fillId="0" borderId="7" xfId="3" applyFont="1" applyBorder="1" applyAlignment="1">
      <alignment horizontal="left" vertical="top" wrapText="1" indent="1"/>
    </xf>
    <xf numFmtId="168" fontId="28" fillId="0" borderId="7" xfId="3" applyNumberFormat="1" applyFont="1" applyBorder="1" applyAlignment="1">
      <alignment horizontal="left" vertical="top" wrapText="1" indent="1"/>
    </xf>
    <xf numFmtId="168" fontId="21" fillId="0" borderId="7" xfId="1" applyNumberFormat="1" applyFont="1" applyFill="1" applyBorder="1" applyAlignment="1">
      <alignment vertical="top"/>
    </xf>
    <xf numFmtId="168" fontId="21" fillId="0" borderId="0" xfId="1" applyNumberFormat="1" applyFont="1" applyFill="1" applyBorder="1" applyAlignment="1">
      <alignment vertical="top"/>
    </xf>
    <xf numFmtId="168" fontId="21" fillId="2" borderId="0" xfId="1" applyNumberFormat="1" applyFont="1" applyFill="1" applyBorder="1" applyAlignment="1">
      <alignment vertical="top"/>
    </xf>
    <xf numFmtId="165" fontId="21" fillId="0" borderId="0" xfId="2" applyFont="1" applyFill="1" applyBorder="1" applyAlignment="1">
      <alignment vertical="top"/>
    </xf>
    <xf numFmtId="2" fontId="21" fillId="0" borderId="0" xfId="2" applyNumberFormat="1" applyFont="1" applyFill="1" applyBorder="1" applyAlignment="1">
      <alignment vertical="top"/>
    </xf>
    <xf numFmtId="43" fontId="21" fillId="0" borderId="0" xfId="5" applyFont="1" applyFill="1" applyBorder="1" applyAlignment="1">
      <alignment vertical="top"/>
    </xf>
    <xf numFmtId="169" fontId="4" fillId="0" borderId="0" xfId="3" applyNumberFormat="1" applyFont="1"/>
    <xf numFmtId="168" fontId="24" fillId="0" borderId="0" xfId="5" applyNumberFormat="1" applyFont="1" applyFill="1" applyBorder="1" applyAlignment="1">
      <alignment vertical="top"/>
    </xf>
    <xf numFmtId="168" fontId="24" fillId="0" borderId="7" xfId="5" applyNumberFormat="1" applyFont="1" applyFill="1" applyBorder="1" applyAlignment="1">
      <alignment vertical="top"/>
    </xf>
    <xf numFmtId="41" fontId="24" fillId="0" borderId="7" xfId="5" applyNumberFormat="1" applyFont="1" applyFill="1" applyBorder="1" applyAlignment="1">
      <alignment vertical="top"/>
    </xf>
    <xf numFmtId="41" fontId="24" fillId="0" borderId="0" xfId="5" applyNumberFormat="1" applyFont="1" applyFill="1" applyBorder="1" applyAlignment="1">
      <alignment vertical="top"/>
    </xf>
    <xf numFmtId="2" fontId="21" fillId="0" borderId="0" xfId="1" applyNumberFormat="1" applyFont="1" applyFill="1" applyBorder="1" applyAlignment="1">
      <alignment vertical="top"/>
    </xf>
    <xf numFmtId="168" fontId="26" fillId="0" borderId="5" xfId="3" applyNumberFormat="1" applyFont="1" applyBorder="1" applyAlignment="1">
      <alignment horizontal="left" vertical="top" wrapText="1" indent="1"/>
    </xf>
    <xf numFmtId="168" fontId="8" fillId="0" borderId="5" xfId="1" applyNumberFormat="1" applyFont="1" applyFill="1" applyBorder="1" applyAlignment="1">
      <alignment vertical="center" wrapText="1"/>
    </xf>
    <xf numFmtId="168" fontId="8" fillId="0" borderId="5" xfId="3" applyNumberFormat="1" applyFont="1" applyBorder="1" applyAlignment="1">
      <alignment horizontal="left" vertical="top" wrapText="1" indent="1"/>
    </xf>
    <xf numFmtId="168" fontId="8" fillId="0" borderId="5" xfId="3" applyNumberFormat="1" applyFont="1" applyFill="1" applyBorder="1" applyAlignment="1">
      <alignment horizontal="left" vertical="top" wrapText="1" indent="1"/>
    </xf>
    <xf numFmtId="168" fontId="8" fillId="0" borderId="0" xfId="1" applyNumberFormat="1" applyFont="1" applyFill="1" applyBorder="1" applyAlignment="1">
      <alignment vertical="center" wrapText="1"/>
    </xf>
    <xf numFmtId="168" fontId="26" fillId="0" borderId="4" xfId="3" applyNumberFormat="1" applyFont="1" applyBorder="1" applyAlignment="1">
      <alignment horizontal="left" vertical="top" wrapText="1" indent="1"/>
    </xf>
    <xf numFmtId="43" fontId="8" fillId="0" borderId="0" xfId="5" applyFont="1" applyFill="1" applyBorder="1" applyAlignment="1">
      <alignment vertical="center" wrapText="1"/>
    </xf>
    <xf numFmtId="41" fontId="17" fillId="0" borderId="5" xfId="5" applyNumberFormat="1" applyFont="1" applyFill="1" applyBorder="1" applyAlignment="1">
      <alignment vertical="top" wrapText="1"/>
    </xf>
    <xf numFmtId="41" fontId="17" fillId="0" borderId="0" xfId="5" applyNumberFormat="1" applyFont="1" applyFill="1" applyBorder="1" applyAlignment="1">
      <alignment vertical="top" wrapText="1"/>
    </xf>
    <xf numFmtId="168" fontId="22" fillId="0" borderId="7" xfId="1" applyNumberFormat="1" applyFont="1" applyFill="1" applyBorder="1" applyAlignment="1">
      <alignment horizontal="left" vertical="top" wrapText="1" indent="1"/>
    </xf>
    <xf numFmtId="168" fontId="22" fillId="0" borderId="0" xfId="1" applyNumberFormat="1" applyFont="1" applyFill="1" applyBorder="1" applyAlignment="1">
      <alignment horizontal="left" vertical="top" wrapText="1" indent="1"/>
    </xf>
    <xf numFmtId="168" fontId="22" fillId="2" borderId="0" xfId="1" applyNumberFormat="1" applyFont="1" applyFill="1" applyBorder="1" applyAlignment="1">
      <alignment horizontal="left" vertical="top" wrapText="1" indent="1"/>
    </xf>
    <xf numFmtId="2" fontId="22" fillId="0" borderId="0" xfId="1" applyNumberFormat="1" applyFont="1" applyFill="1" applyBorder="1" applyAlignment="1">
      <alignment horizontal="left" vertical="top" wrapText="1" indent="1"/>
    </xf>
    <xf numFmtId="168" fontId="21" fillId="0" borderId="7" xfId="1" applyNumberFormat="1" applyFont="1" applyFill="1" applyBorder="1" applyAlignment="1">
      <alignment horizontal="left" vertical="top" wrapText="1" indent="1"/>
    </xf>
    <xf numFmtId="43" fontId="22" fillId="0" borderId="0" xfId="3" applyNumberFormat="1" applyFont="1" applyAlignment="1">
      <alignment horizontal="left" vertical="top" wrapText="1" indent="1"/>
    </xf>
    <xf numFmtId="41" fontId="23" fillId="0" borderId="7" xfId="3" applyNumberFormat="1" applyFont="1" applyBorder="1" applyAlignment="1">
      <alignment horizontal="left" vertical="top" wrapText="1" indent="1"/>
    </xf>
    <xf numFmtId="41" fontId="23" fillId="0" borderId="0" xfId="3" applyNumberFormat="1" applyFont="1" applyAlignment="1">
      <alignment horizontal="left" vertical="top" wrapText="1" indent="1"/>
    </xf>
    <xf numFmtId="168" fontId="8" fillId="0" borderId="7" xfId="1" applyNumberFormat="1" applyFont="1" applyFill="1" applyBorder="1" applyAlignment="1">
      <alignment horizontal="left" vertical="top" wrapText="1" indent="1"/>
    </xf>
    <xf numFmtId="170" fontId="8" fillId="0" borderId="0" xfId="1" applyNumberFormat="1" applyFont="1" applyFill="1" applyBorder="1" applyAlignment="1">
      <alignment horizontal="left" vertical="top" wrapText="1" indent="1"/>
    </xf>
    <xf numFmtId="170" fontId="8" fillId="2" borderId="0" xfId="1" applyNumberFormat="1" applyFont="1" applyFill="1" applyBorder="1" applyAlignment="1">
      <alignment horizontal="left" vertical="top" wrapText="1" indent="1"/>
    </xf>
    <xf numFmtId="2" fontId="8" fillId="0" borderId="0" xfId="1" applyNumberFormat="1" applyFont="1" applyFill="1" applyBorder="1" applyAlignment="1">
      <alignment horizontal="left" vertical="top" wrapText="1" indent="1"/>
    </xf>
    <xf numFmtId="168" fontId="29" fillId="0" borderId="7" xfId="1" applyNumberFormat="1" applyFont="1" applyFill="1" applyBorder="1" applyAlignment="1">
      <alignment horizontal="left" vertical="top" wrapText="1" indent="1"/>
    </xf>
    <xf numFmtId="43" fontId="8" fillId="0" borderId="0" xfId="3" applyNumberFormat="1" applyFont="1" applyAlignment="1">
      <alignment horizontal="left" vertical="top" wrapText="1" indent="1"/>
    </xf>
    <xf numFmtId="41" fontId="17" fillId="0" borderId="7" xfId="3" applyNumberFormat="1" applyFont="1" applyBorder="1" applyAlignment="1">
      <alignment horizontal="left" vertical="top" wrapText="1" indent="1"/>
    </xf>
    <xf numFmtId="41" fontId="17" fillId="0" borderId="0" xfId="3" applyNumberFormat="1" applyFont="1" applyAlignment="1">
      <alignment horizontal="left" vertical="top" wrapText="1" indent="1"/>
    </xf>
    <xf numFmtId="168" fontId="8" fillId="0" borderId="0" xfId="1" applyNumberFormat="1" applyFont="1" applyFill="1" applyBorder="1" applyAlignment="1">
      <alignment horizontal="left" vertical="top" wrapText="1" indent="1"/>
    </xf>
    <xf numFmtId="168" fontId="8" fillId="2" borderId="0" xfId="1" applyNumberFormat="1" applyFont="1" applyFill="1" applyBorder="1" applyAlignment="1">
      <alignment horizontal="left" vertical="top" wrapText="1" indent="1"/>
    </xf>
    <xf numFmtId="168" fontId="21" fillId="0" borderId="7" xfId="1" applyNumberFormat="1" applyFont="1" applyFill="1" applyBorder="1" applyAlignment="1">
      <alignment horizontal="right"/>
    </xf>
    <xf numFmtId="168" fontId="21" fillId="0" borderId="7" xfId="1" applyNumberFormat="1" applyFont="1" applyFill="1" applyBorder="1" applyAlignment="1">
      <alignment horizontal="right" vertical="top"/>
    </xf>
    <xf numFmtId="168" fontId="21" fillId="0" borderId="0" xfId="1" applyNumberFormat="1" applyFont="1" applyFill="1" applyBorder="1" applyAlignment="1">
      <alignment horizontal="right" vertical="top"/>
    </xf>
    <xf numFmtId="168" fontId="21" fillId="2" borderId="0" xfId="1" applyNumberFormat="1" applyFont="1" applyFill="1" applyBorder="1" applyAlignment="1">
      <alignment horizontal="right" vertical="top"/>
    </xf>
    <xf numFmtId="2" fontId="21" fillId="0" borderId="0" xfId="1" applyNumberFormat="1" applyFont="1" applyFill="1" applyBorder="1" applyAlignment="1">
      <alignment horizontal="right" vertical="top"/>
    </xf>
    <xf numFmtId="166" fontId="30" fillId="0" borderId="0" xfId="1" applyFont="1" applyFill="1" applyAlignment="1">
      <alignment horizontal="right"/>
    </xf>
    <xf numFmtId="43" fontId="10" fillId="0" borderId="0" xfId="5" applyFont="1" applyFill="1" applyBorder="1" applyAlignment="1">
      <alignment vertical="center" wrapText="1"/>
    </xf>
    <xf numFmtId="43" fontId="5" fillId="0" borderId="0" xfId="3" applyNumberFormat="1" applyFont="1"/>
    <xf numFmtId="43" fontId="1" fillId="0" borderId="0" xfId="3" applyNumberFormat="1" applyFont="1"/>
    <xf numFmtId="2" fontId="8" fillId="0" borderId="0" xfId="1" applyNumberFormat="1" applyFont="1" applyFill="1" applyBorder="1" applyAlignment="1">
      <alignment vertical="center" wrapText="1"/>
    </xf>
    <xf numFmtId="0" fontId="28" fillId="0" borderId="1" xfId="3" applyFont="1" applyBorder="1" applyAlignment="1">
      <alignment horizontal="left" vertical="top" wrapText="1" indent="1"/>
    </xf>
    <xf numFmtId="168" fontId="26" fillId="0" borderId="8" xfId="3" applyNumberFormat="1" applyFont="1" applyBorder="1" applyAlignment="1">
      <alignment vertical="center" wrapText="1"/>
    </xf>
    <xf numFmtId="168" fontId="8" fillId="0" borderId="8" xfId="1" applyNumberFormat="1" applyFont="1" applyFill="1" applyBorder="1" applyAlignment="1">
      <alignment vertical="center" wrapText="1"/>
    </xf>
    <xf numFmtId="168" fontId="8" fillId="0" borderId="8" xfId="3" applyNumberFormat="1" applyFont="1" applyBorder="1" applyAlignment="1">
      <alignment vertical="center" wrapText="1"/>
    </xf>
    <xf numFmtId="168" fontId="8" fillId="0" borderId="8" xfId="3" applyNumberFormat="1" applyFont="1" applyFill="1" applyBorder="1" applyAlignment="1">
      <alignment vertical="center" wrapText="1"/>
    </xf>
    <xf numFmtId="168" fontId="26" fillId="0" borderId="9" xfId="3" applyNumberFormat="1" applyFont="1" applyBorder="1" applyAlignment="1">
      <alignment vertical="center" wrapText="1"/>
    </xf>
    <xf numFmtId="41" fontId="17" fillId="0" borderId="7" xfId="5" applyNumberFormat="1" applyFont="1" applyFill="1" applyBorder="1" applyAlignment="1">
      <alignment vertical="top" wrapText="1"/>
    </xf>
    <xf numFmtId="168" fontId="22" fillId="0" borderId="7" xfId="1" applyNumberFormat="1" applyFont="1" applyFill="1" applyBorder="1" applyAlignment="1">
      <alignment vertical="top" wrapText="1"/>
    </xf>
    <xf numFmtId="43" fontId="22" fillId="0" borderId="0" xfId="3" applyNumberFormat="1" applyFont="1" applyAlignment="1">
      <alignment vertical="top" wrapText="1"/>
    </xf>
    <xf numFmtId="0" fontId="22" fillId="0" borderId="7" xfId="3" applyFont="1" applyBorder="1" applyAlignment="1">
      <alignment vertical="center"/>
    </xf>
    <xf numFmtId="0" fontId="26" fillId="0" borderId="7" xfId="3" applyFont="1" applyBorder="1" applyAlignment="1">
      <alignment horizontal="left" vertical="center" wrapText="1"/>
    </xf>
    <xf numFmtId="168" fontId="8" fillId="0" borderId="1" xfId="1" applyNumberFormat="1" applyFont="1" applyFill="1" applyBorder="1" applyAlignment="1">
      <alignment vertical="center" wrapText="1"/>
    </xf>
    <xf numFmtId="168" fontId="8" fillId="0" borderId="10" xfId="1" applyNumberFormat="1" applyFont="1" applyFill="1" applyBorder="1" applyAlignment="1">
      <alignment vertical="center" wrapText="1"/>
    </xf>
    <xf numFmtId="41" fontId="1" fillId="0" borderId="0" xfId="3" applyNumberFormat="1" applyFont="1" applyAlignment="1">
      <alignment vertical="center"/>
    </xf>
    <xf numFmtId="169" fontId="4" fillId="0" borderId="0" xfId="3" applyNumberFormat="1" applyFont="1" applyAlignment="1">
      <alignment vertical="center"/>
    </xf>
    <xf numFmtId="168" fontId="24" fillId="0" borderId="0" xfId="5" applyNumberFormat="1" applyFont="1" applyFill="1" applyBorder="1" applyAlignment="1">
      <alignment vertical="center"/>
    </xf>
    <xf numFmtId="166" fontId="17" fillId="0" borderId="1" xfId="5" applyNumberFormat="1" applyFont="1" applyFill="1" applyBorder="1" applyAlignment="1">
      <alignment vertical="center" wrapText="1"/>
    </xf>
    <xf numFmtId="166" fontId="17" fillId="0" borderId="0" xfId="5" applyNumberFormat="1" applyFont="1" applyFill="1" applyBorder="1" applyAlignment="1">
      <alignment vertical="center" wrapText="1"/>
    </xf>
    <xf numFmtId="0" fontId="1" fillId="0" borderId="0" xfId="3" applyFont="1" applyAlignment="1">
      <alignment vertical="center"/>
    </xf>
    <xf numFmtId="168" fontId="28" fillId="0" borderId="5" xfId="3" applyNumberFormat="1" applyFont="1" applyBorder="1" applyAlignment="1">
      <alignment horizontal="left" vertical="top" wrapText="1" indent="1"/>
    </xf>
    <xf numFmtId="168" fontId="21" fillId="0" borderId="5" xfId="1" applyNumberFormat="1" applyFont="1" applyFill="1" applyBorder="1" applyAlignment="1">
      <alignment vertical="top"/>
    </xf>
    <xf numFmtId="168" fontId="21" fillId="0" borderId="8" xfId="1" applyNumberFormat="1" applyFont="1" applyFill="1" applyBorder="1" applyAlignment="1">
      <alignment vertical="top"/>
    </xf>
    <xf numFmtId="41" fontId="23" fillId="0" borderId="8" xfId="3" applyNumberFormat="1" applyFont="1" applyBorder="1" applyAlignment="1">
      <alignment horizontal="left" vertical="top" wrapText="1" indent="1"/>
    </xf>
    <xf numFmtId="168" fontId="29" fillId="0" borderId="5" xfId="1" applyNumberFormat="1" applyFont="1" applyFill="1" applyBorder="1" applyAlignment="1">
      <alignment vertical="center"/>
    </xf>
    <xf numFmtId="168" fontId="29" fillId="0" borderId="0" xfId="1" applyNumberFormat="1" applyFont="1" applyFill="1" applyBorder="1" applyAlignment="1">
      <alignment vertical="center"/>
    </xf>
    <xf numFmtId="168" fontId="29" fillId="0" borderId="4" xfId="1" applyNumberFormat="1" applyFont="1" applyFill="1" applyBorder="1" applyAlignment="1">
      <alignment vertical="center"/>
    </xf>
    <xf numFmtId="43" fontId="29" fillId="0" borderId="0" xfId="5" applyFont="1" applyFill="1" applyBorder="1" applyAlignment="1">
      <alignment vertical="center"/>
    </xf>
    <xf numFmtId="41" fontId="27" fillId="0" borderId="1" xfId="5" applyNumberFormat="1" applyFont="1" applyFill="1" applyBorder="1" applyAlignment="1">
      <alignment vertical="top"/>
    </xf>
    <xf numFmtId="41" fontId="27" fillId="0" borderId="0" xfId="5" applyNumberFormat="1" applyFont="1" applyFill="1" applyBorder="1" applyAlignment="1">
      <alignment vertical="top"/>
    </xf>
    <xf numFmtId="168" fontId="28" fillId="0" borderId="1" xfId="3" applyNumberFormat="1" applyFont="1" applyBorder="1" applyAlignment="1">
      <alignment horizontal="left" vertical="top" wrapText="1" indent="1"/>
    </xf>
    <xf numFmtId="168" fontId="21" fillId="0" borderId="1" xfId="1" applyNumberFormat="1" applyFont="1" applyFill="1" applyBorder="1" applyAlignment="1">
      <alignment vertical="top"/>
    </xf>
    <xf numFmtId="0" fontId="31" fillId="0" borderId="0" xfId="0" applyFont="1" applyAlignment="1">
      <alignment horizontal="left" vertical="top"/>
    </xf>
    <xf numFmtId="168" fontId="29" fillId="0" borderId="5" xfId="1" applyNumberFormat="1" applyFont="1" applyFill="1" applyBorder="1" applyAlignment="1"/>
    <xf numFmtId="168" fontId="8" fillId="0" borderId="5" xfId="3" applyNumberFormat="1" applyFont="1" applyBorder="1" applyAlignment="1">
      <alignment horizontal="right" wrapText="1"/>
    </xf>
    <xf numFmtId="168" fontId="8" fillId="0" borderId="5" xfId="1" applyNumberFormat="1" applyFont="1" applyFill="1" applyBorder="1" applyAlignment="1">
      <alignment horizontal="left" wrapText="1"/>
    </xf>
    <xf numFmtId="168" fontId="8" fillId="0" borderId="0" xfId="1" applyNumberFormat="1" applyFont="1" applyFill="1" applyBorder="1" applyAlignment="1">
      <alignment horizontal="left" wrapText="1"/>
    </xf>
    <xf numFmtId="171" fontId="8" fillId="0" borderId="0" xfId="1" applyNumberFormat="1" applyFont="1" applyFill="1" applyBorder="1" applyAlignment="1">
      <alignment horizontal="right" wrapText="1"/>
    </xf>
    <xf numFmtId="168" fontId="29" fillId="0" borderId="4" xfId="1" applyNumberFormat="1" applyFont="1" applyFill="1" applyBorder="1" applyAlignment="1"/>
    <xf numFmtId="168" fontId="29" fillId="0" borderId="5" xfId="1" applyNumberFormat="1" applyFont="1" applyFill="1" applyBorder="1" applyAlignment="1">
      <alignment vertical="center" wrapText="1"/>
    </xf>
    <xf numFmtId="168" fontId="29" fillId="0" borderId="4" xfId="1" applyNumberFormat="1" applyFont="1" applyFill="1" applyBorder="1" applyAlignment="1">
      <alignment vertical="center" wrapText="1"/>
    </xf>
    <xf numFmtId="43" fontId="29" fillId="0" borderId="0" xfId="5" applyFont="1" applyFill="1" applyBorder="1" applyAlignment="1">
      <alignment vertical="center" wrapText="1"/>
    </xf>
    <xf numFmtId="41" fontId="27" fillId="0" borderId="5" xfId="5" applyNumberFormat="1" applyFont="1" applyFill="1" applyBorder="1" applyAlignment="1">
      <alignment vertical="top"/>
    </xf>
    <xf numFmtId="0" fontId="28" fillId="0" borderId="11" xfId="3" applyFont="1" applyBorder="1" applyAlignment="1">
      <alignment horizontal="left" vertical="top" wrapText="1" indent="1"/>
    </xf>
    <xf numFmtId="168" fontId="22" fillId="0" borderId="11" xfId="1" applyNumberFormat="1" applyFont="1" applyFill="1" applyBorder="1" applyAlignment="1">
      <alignment horizontal="left" vertical="top" wrapText="1" indent="1"/>
    </xf>
    <xf numFmtId="41" fontId="24" fillId="0" borderId="1" xfId="5" applyNumberFormat="1" applyFont="1" applyFill="1" applyBorder="1" applyAlignment="1">
      <alignment vertical="top"/>
    </xf>
    <xf numFmtId="165" fontId="8" fillId="0" borderId="0" xfId="2" applyFont="1" applyFill="1" applyBorder="1" applyAlignment="1">
      <alignment vertical="center" wrapText="1"/>
    </xf>
    <xf numFmtId="168" fontId="8" fillId="0" borderId="9" xfId="1" applyNumberFormat="1" applyFont="1" applyFill="1" applyBorder="1" applyAlignment="1">
      <alignment vertical="center" wrapText="1"/>
    </xf>
    <xf numFmtId="168" fontId="22" fillId="0" borderId="1" xfId="1" applyNumberFormat="1" applyFont="1" applyFill="1" applyBorder="1" applyAlignment="1">
      <alignment horizontal="left" vertical="top" wrapText="1" indent="1"/>
    </xf>
    <xf numFmtId="0" fontId="26" fillId="0" borderId="11" xfId="3" applyFont="1" applyBorder="1" applyAlignment="1">
      <alignment horizontal="left" vertical="top" wrapText="1" indent="1"/>
    </xf>
    <xf numFmtId="165" fontId="8" fillId="0" borderId="7" xfId="2" applyFont="1" applyFill="1" applyBorder="1" applyAlignment="1">
      <alignment horizontal="left" vertical="top" wrapText="1" indent="1"/>
    </xf>
    <xf numFmtId="0" fontId="28" fillId="0" borderId="11" xfId="3" applyFont="1" applyBorder="1" applyAlignment="1">
      <alignment horizontal="justify" vertical="top" wrapText="1"/>
    </xf>
    <xf numFmtId="43" fontId="28" fillId="0" borderId="11" xfId="3" applyNumberFormat="1" applyFont="1" applyBorder="1" applyAlignment="1">
      <alignment horizontal="justify" vertical="top" wrapText="1"/>
    </xf>
    <xf numFmtId="170" fontId="21" fillId="0" borderId="7" xfId="1" applyNumberFormat="1" applyFont="1" applyFill="1" applyBorder="1" applyAlignment="1">
      <alignment vertical="top"/>
    </xf>
    <xf numFmtId="43" fontId="21" fillId="0" borderId="0" xfId="5" applyFont="1" applyFill="1" applyBorder="1" applyAlignment="1">
      <alignment vertical="center"/>
    </xf>
    <xf numFmtId="0" fontId="28" fillId="0" borderId="11" xfId="3" applyFont="1" applyBorder="1" applyAlignment="1">
      <alignment horizontal="left" vertical="top" wrapText="1"/>
    </xf>
    <xf numFmtId="168" fontId="21" fillId="0" borderId="7" xfId="1" applyNumberFormat="1" applyFont="1" applyFill="1" applyBorder="1" applyAlignment="1">
      <alignment vertical="center"/>
    </xf>
    <xf numFmtId="172" fontId="21" fillId="0" borderId="7" xfId="1" applyNumberFormat="1" applyFont="1" applyFill="1" applyBorder="1" applyAlignment="1">
      <alignment vertical="center"/>
    </xf>
    <xf numFmtId="168" fontId="21" fillId="0" borderId="8" xfId="1" applyNumberFormat="1" applyFont="1" applyFill="1" applyBorder="1" applyAlignment="1">
      <alignment vertical="center"/>
    </xf>
    <xf numFmtId="168" fontId="21" fillId="0" borderId="0" xfId="1" applyNumberFormat="1" applyFont="1" applyFill="1" applyBorder="1" applyAlignment="1">
      <alignment vertical="center"/>
    </xf>
    <xf numFmtId="168" fontId="21" fillId="2" borderId="0" xfId="1" applyNumberFormat="1" applyFont="1" applyFill="1" applyBorder="1" applyAlignment="1">
      <alignment vertical="center"/>
    </xf>
    <xf numFmtId="2" fontId="21" fillId="0" borderId="0" xfId="1" applyNumberFormat="1" applyFont="1" applyFill="1" applyBorder="1" applyAlignment="1">
      <alignment vertical="center"/>
    </xf>
    <xf numFmtId="43" fontId="22" fillId="0" borderId="0" xfId="3" applyNumberFormat="1" applyFont="1" applyAlignment="1">
      <alignment horizontal="left" vertical="center" wrapText="1"/>
    </xf>
    <xf numFmtId="168" fontId="8" fillId="0" borderId="4" xfId="1" applyNumberFormat="1" applyFont="1" applyFill="1" applyBorder="1" applyAlignment="1">
      <alignment vertical="center" wrapText="1"/>
    </xf>
    <xf numFmtId="43" fontId="8" fillId="0" borderId="0" xfId="3" applyNumberFormat="1" applyFont="1" applyAlignment="1">
      <alignment vertical="center" wrapText="1"/>
    </xf>
    <xf numFmtId="41" fontId="17" fillId="0" borderId="5" xfId="3" applyNumberFormat="1" applyFont="1" applyBorder="1" applyAlignment="1">
      <alignment horizontal="left" vertical="top" wrapText="1" indent="1"/>
    </xf>
    <xf numFmtId="168" fontId="8" fillId="0" borderId="12" xfId="1" applyNumberFormat="1" applyFont="1" applyFill="1" applyBorder="1" applyAlignment="1">
      <alignment horizontal="left" vertical="top" wrapText="1" indent="1"/>
    </xf>
    <xf numFmtId="168" fontId="8" fillId="0" borderId="12" xfId="1" applyNumberFormat="1" applyFont="1" applyFill="1" applyBorder="1" applyAlignment="1">
      <alignment horizontal="right" vertical="top" wrapText="1" indent="1"/>
    </xf>
    <xf numFmtId="168" fontId="8" fillId="0" borderId="7" xfId="1" applyNumberFormat="1" applyFont="1" applyFill="1" applyBorder="1" applyAlignment="1">
      <alignment horizontal="right" vertical="top" wrapText="1" indent="1"/>
    </xf>
    <xf numFmtId="168" fontId="8" fillId="0" borderId="7" xfId="1" applyNumberFormat="1" applyFont="1" applyFill="1" applyBorder="1" applyAlignment="1">
      <alignment vertical="center" wrapText="1"/>
    </xf>
    <xf numFmtId="168" fontId="22" fillId="0" borderId="8" xfId="1" applyNumberFormat="1" applyFont="1" applyFill="1" applyBorder="1" applyAlignment="1">
      <alignment horizontal="left" vertical="top" wrapText="1" indent="1"/>
    </xf>
    <xf numFmtId="168" fontId="22" fillId="0" borderId="9" xfId="1" applyNumberFormat="1" applyFont="1" applyFill="1" applyBorder="1" applyAlignment="1">
      <alignment horizontal="right" vertical="top" wrapText="1" indent="1"/>
    </xf>
    <xf numFmtId="168" fontId="22" fillId="0" borderId="8" xfId="1" applyNumberFormat="1" applyFont="1" applyFill="1" applyBorder="1" applyAlignment="1">
      <alignment horizontal="right" vertical="top" wrapText="1" indent="1"/>
    </xf>
    <xf numFmtId="168" fontId="22" fillId="0" borderId="8" xfId="1" applyNumberFormat="1" applyFont="1" applyFill="1" applyBorder="1" applyAlignment="1">
      <alignment vertical="center" wrapText="1"/>
    </xf>
    <xf numFmtId="168" fontId="22" fillId="0" borderId="7" xfId="1" applyNumberFormat="1" applyFont="1" applyFill="1" applyBorder="1" applyAlignment="1">
      <alignment horizontal="right" vertical="top" wrapText="1" indent="1"/>
    </xf>
    <xf numFmtId="168" fontId="22" fillId="0" borderId="1" xfId="1" applyNumberFormat="1" applyFont="1" applyFill="1" applyBorder="1" applyAlignment="1">
      <alignment horizontal="right" vertical="top" wrapText="1" indent="1"/>
    </xf>
    <xf numFmtId="168" fontId="22" fillId="0" borderId="1" xfId="1" applyNumberFormat="1" applyFont="1" applyFill="1" applyBorder="1" applyAlignment="1">
      <alignment vertical="center" wrapText="1"/>
    </xf>
    <xf numFmtId="168" fontId="22" fillId="0" borderId="7" xfId="1" applyNumberFormat="1" applyFont="1" applyFill="1" applyBorder="1" applyAlignment="1">
      <alignment vertical="center" wrapText="1"/>
    </xf>
    <xf numFmtId="168" fontId="22" fillId="0" borderId="0" xfId="1" applyNumberFormat="1" applyFont="1" applyFill="1" applyBorder="1" applyAlignment="1">
      <alignment vertical="center" wrapText="1"/>
    </xf>
    <xf numFmtId="168" fontId="22" fillId="2" borderId="0" xfId="1" applyNumberFormat="1" applyFont="1" applyFill="1" applyBorder="1" applyAlignment="1">
      <alignment vertical="center" wrapText="1"/>
    </xf>
    <xf numFmtId="2" fontId="22" fillId="0" borderId="0" xfId="1" applyNumberFormat="1" applyFont="1" applyFill="1" applyBorder="1" applyAlignment="1">
      <alignment vertical="center" wrapText="1"/>
    </xf>
    <xf numFmtId="168" fontId="21" fillId="0" borderId="1" xfId="1" applyNumberFormat="1" applyFont="1" applyFill="1" applyBorder="1" applyAlignment="1">
      <alignment vertical="center" wrapText="1"/>
    </xf>
    <xf numFmtId="168" fontId="21" fillId="0" borderId="7" xfId="1" applyNumberFormat="1" applyFont="1" applyFill="1" applyBorder="1" applyAlignment="1">
      <alignment vertical="center" wrapText="1"/>
    </xf>
    <xf numFmtId="168" fontId="8" fillId="2" borderId="0" xfId="1" applyNumberFormat="1" applyFont="1" applyFill="1" applyBorder="1" applyAlignment="1">
      <alignment vertical="center" wrapText="1"/>
    </xf>
    <xf numFmtId="0" fontId="28" fillId="0" borderId="8" xfId="3" applyFont="1" applyBorder="1" applyAlignment="1">
      <alignment horizontal="left" vertical="top" wrapText="1" indent="1"/>
    </xf>
    <xf numFmtId="168" fontId="21" fillId="0" borderId="8" xfId="1" applyNumberFormat="1" applyFont="1" applyFill="1" applyBorder="1" applyAlignment="1">
      <alignment vertical="center" wrapText="1"/>
    </xf>
    <xf numFmtId="41" fontId="23" fillId="0" borderId="1" xfId="3" applyNumberFormat="1" applyFont="1" applyBorder="1" applyAlignment="1">
      <alignment horizontal="left" vertical="top" wrapText="1" indent="1"/>
    </xf>
    <xf numFmtId="168" fontId="8" fillId="0" borderId="1" xfId="1" applyNumberFormat="1" applyFont="1" applyFill="1" applyBorder="1" applyAlignment="1">
      <alignment horizontal="right" vertical="top" wrapText="1" indent="1"/>
    </xf>
    <xf numFmtId="168" fontId="29" fillId="0" borderId="7" xfId="1" applyNumberFormat="1" applyFont="1" applyFill="1" applyBorder="1" applyAlignment="1">
      <alignment vertical="top"/>
    </xf>
    <xf numFmtId="0" fontId="22" fillId="0" borderId="1" xfId="3" applyFont="1" applyBorder="1" applyAlignment="1">
      <alignment vertical="top"/>
    </xf>
    <xf numFmtId="168" fontId="22" fillId="0" borderId="1" xfId="1" applyNumberFormat="1" applyFont="1" applyFill="1" applyBorder="1" applyAlignment="1">
      <alignment vertical="top" wrapText="1"/>
    </xf>
    <xf numFmtId="168" fontId="22" fillId="0" borderId="0" xfId="1" applyNumberFormat="1" applyFont="1" applyFill="1" applyBorder="1" applyAlignment="1">
      <alignment vertical="top" wrapText="1"/>
    </xf>
    <xf numFmtId="168" fontId="22" fillId="2" borderId="0" xfId="1" applyNumberFormat="1" applyFont="1" applyFill="1" applyBorder="1" applyAlignment="1">
      <alignment vertical="top" wrapText="1"/>
    </xf>
    <xf numFmtId="2" fontId="22" fillId="0" borderId="0" xfId="1" applyNumberFormat="1" applyFont="1" applyFill="1" applyBorder="1" applyAlignment="1">
      <alignment vertical="top" wrapText="1"/>
    </xf>
    <xf numFmtId="168" fontId="21" fillId="0" borderId="1" xfId="1" applyNumberFormat="1" applyFont="1" applyFill="1" applyBorder="1" applyAlignment="1">
      <alignment vertical="top" wrapText="1"/>
    </xf>
    <xf numFmtId="0" fontId="28" fillId="0" borderId="7" xfId="3" applyFont="1" applyBorder="1" applyAlignment="1">
      <alignment horizontal="justify" vertical="top" wrapText="1"/>
    </xf>
    <xf numFmtId="168" fontId="21" fillId="0" borderId="7" xfId="1" applyNumberFormat="1" applyFont="1" applyFill="1" applyBorder="1" applyAlignment="1">
      <alignment horizontal="right" vertical="center"/>
    </xf>
    <xf numFmtId="0" fontId="28" fillId="0" borderId="7" xfId="3" applyFont="1" applyBorder="1" applyAlignment="1">
      <alignment vertical="center" wrapText="1"/>
    </xf>
    <xf numFmtId="164" fontId="1" fillId="0" borderId="7" xfId="3" applyNumberFormat="1" applyFont="1" applyBorder="1" applyAlignment="1">
      <alignment wrapText="1"/>
    </xf>
    <xf numFmtId="168" fontId="21" fillId="0" borderId="0" xfId="1" applyNumberFormat="1" applyFont="1" applyFill="1" applyBorder="1" applyAlignment="1">
      <alignment vertical="center" wrapText="1"/>
    </xf>
    <xf numFmtId="168" fontId="21" fillId="2" borderId="0" xfId="1" applyNumberFormat="1" applyFont="1" applyFill="1" applyBorder="1" applyAlignment="1">
      <alignment vertical="center" wrapText="1"/>
    </xf>
    <xf numFmtId="2" fontId="21" fillId="0" borderId="0" xfId="1" applyNumberFormat="1" applyFont="1" applyFill="1" applyBorder="1" applyAlignment="1">
      <alignment vertical="center" wrapText="1"/>
    </xf>
    <xf numFmtId="43" fontId="21" fillId="0" borderId="0" xfId="3" applyNumberFormat="1" applyFont="1" applyAlignment="1">
      <alignment horizontal="left" vertical="top" wrapText="1" indent="1"/>
    </xf>
    <xf numFmtId="41" fontId="24" fillId="0" borderId="7" xfId="3" applyNumberFormat="1" applyFont="1" applyBorder="1" applyAlignment="1">
      <alignment horizontal="left" vertical="top" wrapText="1" indent="1"/>
    </xf>
    <xf numFmtId="41" fontId="24" fillId="0" borderId="0" xfId="3" applyNumberFormat="1" applyFont="1" applyAlignment="1">
      <alignment horizontal="left" vertical="top" wrapText="1" indent="1"/>
    </xf>
    <xf numFmtId="43" fontId="21" fillId="0" borderId="0" xfId="5" applyFont="1" applyFill="1" applyBorder="1" applyAlignment="1">
      <alignment horizontal="right" vertical="top"/>
    </xf>
    <xf numFmtId="41" fontId="24" fillId="0" borderId="7" xfId="5" applyNumberFormat="1" applyFont="1" applyFill="1" applyBorder="1" applyAlignment="1">
      <alignment horizontal="right" vertical="top"/>
    </xf>
    <xf numFmtId="41" fontId="24" fillId="0" borderId="0" xfId="5" applyNumberFormat="1" applyFont="1" applyFill="1" applyBorder="1" applyAlignment="1">
      <alignment horizontal="right" vertical="top"/>
    </xf>
    <xf numFmtId="168" fontId="21" fillId="0" borderId="7" xfId="1" applyNumberFormat="1" applyFont="1" applyFill="1" applyBorder="1" applyAlignment="1">
      <alignment vertical="top" wrapText="1"/>
    </xf>
    <xf numFmtId="0" fontId="22" fillId="0" borderId="7" xfId="3" applyFont="1" applyBorder="1" applyAlignment="1">
      <alignment vertical="top" wrapText="1"/>
    </xf>
    <xf numFmtId="0" fontId="22" fillId="0" borderId="7" xfId="3" applyFont="1" applyBorder="1" applyAlignment="1">
      <alignment horizontal="center" vertical="top"/>
    </xf>
    <xf numFmtId="173" fontId="21" fillId="0" borderId="7" xfId="1" applyNumberFormat="1" applyFont="1" applyFill="1" applyBorder="1" applyAlignment="1">
      <alignment vertical="top" wrapText="1"/>
    </xf>
    <xf numFmtId="170" fontId="21" fillId="0" borderId="7" xfId="1" applyNumberFormat="1" applyFont="1" applyFill="1" applyBorder="1" applyAlignment="1">
      <alignment vertical="top" wrapText="1"/>
    </xf>
    <xf numFmtId="170" fontId="21" fillId="0" borderId="0" xfId="1" applyNumberFormat="1" applyFont="1" applyFill="1" applyBorder="1" applyAlignment="1">
      <alignment vertical="top" wrapText="1"/>
    </xf>
    <xf numFmtId="170" fontId="21" fillId="2" borderId="0" xfId="1" applyNumberFormat="1" applyFont="1" applyFill="1" applyBorder="1" applyAlignment="1">
      <alignment vertical="top" wrapText="1"/>
    </xf>
    <xf numFmtId="2" fontId="21" fillId="0" borderId="0" xfId="1" applyNumberFormat="1" applyFont="1" applyFill="1" applyBorder="1" applyAlignment="1">
      <alignment vertical="top" wrapText="1"/>
    </xf>
    <xf numFmtId="43" fontId="21" fillId="0" borderId="0" xfId="5" applyFont="1" applyFill="1" applyBorder="1" applyAlignment="1">
      <alignment vertical="top" wrapText="1"/>
    </xf>
    <xf numFmtId="43" fontId="24" fillId="0" borderId="7" xfId="5" applyFont="1" applyFill="1" applyBorder="1" applyAlignment="1">
      <alignment vertical="top" wrapText="1"/>
    </xf>
    <xf numFmtId="43" fontId="24" fillId="0" borderId="0" xfId="5" applyFont="1" applyFill="1" applyBorder="1" applyAlignment="1">
      <alignment vertical="top" wrapText="1"/>
    </xf>
    <xf numFmtId="0" fontId="22" fillId="0" borderId="8" xfId="3" applyFont="1" applyBorder="1" applyAlignment="1">
      <alignment horizontal="center" vertical="top"/>
    </xf>
    <xf numFmtId="173" fontId="21" fillId="0" borderId="8" xfId="1" applyNumberFormat="1" applyFont="1" applyFill="1" applyBorder="1" applyAlignment="1">
      <alignment vertical="top" wrapText="1"/>
    </xf>
    <xf numFmtId="170" fontId="21" fillId="0" borderId="8" xfId="1" applyNumberFormat="1" applyFont="1" applyFill="1" applyBorder="1" applyAlignment="1">
      <alignment vertical="top" wrapText="1"/>
    </xf>
    <xf numFmtId="170" fontId="21" fillId="0" borderId="8" xfId="1" applyNumberFormat="1" applyFont="1" applyFill="1" applyBorder="1" applyAlignment="1">
      <alignment vertical="top"/>
    </xf>
    <xf numFmtId="0" fontId="23" fillId="0" borderId="0" xfId="3" applyFont="1" applyAlignment="1">
      <alignment horizontal="center" vertical="top"/>
    </xf>
    <xf numFmtId="0" fontId="23" fillId="0" borderId="0" xfId="3" applyFont="1" applyAlignment="1">
      <alignment horizontal="left" wrapText="1" indent="1"/>
    </xf>
    <xf numFmtId="0" fontId="23" fillId="0" borderId="0" xfId="3" applyFont="1" applyAlignment="1">
      <alignment wrapText="1"/>
    </xf>
    <xf numFmtId="168" fontId="23" fillId="0" borderId="0" xfId="3" applyNumberFormat="1" applyFont="1" applyAlignment="1">
      <alignment horizontal="left" wrapText="1" indent="1"/>
    </xf>
    <xf numFmtId="0" fontId="23" fillId="0" borderId="0" xfId="3" applyFont="1" applyFill="1" applyAlignment="1">
      <alignment horizontal="left" wrapText="1" indent="1"/>
    </xf>
    <xf numFmtId="164" fontId="24" fillId="0" borderId="0" xfId="5" applyNumberFormat="1" applyFont="1" applyFill="1" applyBorder="1" applyAlignment="1">
      <alignment vertical="top" wrapText="1"/>
    </xf>
    <xf numFmtId="164" fontId="24" fillId="2" borderId="0" xfId="5" applyNumberFormat="1" applyFont="1" applyFill="1" applyBorder="1" applyAlignment="1">
      <alignment vertical="top" wrapText="1"/>
    </xf>
    <xf numFmtId="2" fontId="24" fillId="0" borderId="0" xfId="5" applyNumberFormat="1" applyFont="1" applyFill="1" applyBorder="1" applyAlignment="1">
      <alignment vertical="top" wrapText="1"/>
    </xf>
    <xf numFmtId="168" fontId="32" fillId="0" borderId="0" xfId="5" applyNumberFormat="1" applyFont="1" applyFill="1" applyBorder="1" applyAlignment="1">
      <alignment vertical="top" wrapText="1"/>
    </xf>
    <xf numFmtId="0" fontId="25" fillId="0" borderId="0" xfId="3" applyFont="1" applyAlignment="1">
      <alignment horizontal="left" wrapText="1" indent="1"/>
    </xf>
    <xf numFmtId="173" fontId="1" fillId="0" borderId="0" xfId="3" applyNumberFormat="1" applyFont="1"/>
    <xf numFmtId="173" fontId="1" fillId="0" borderId="0" xfId="3" applyNumberFormat="1" applyFont="1" applyAlignment="1">
      <alignment wrapText="1"/>
    </xf>
    <xf numFmtId="173" fontId="1" fillId="0" borderId="0" xfId="1" applyNumberFormat="1" applyFont="1" applyFill="1" applyAlignment="1">
      <alignment wrapText="1"/>
    </xf>
    <xf numFmtId="173" fontId="1" fillId="2" borderId="0" xfId="1" applyNumberFormat="1" applyFont="1" applyFill="1" applyAlignment="1">
      <alignment wrapText="1"/>
    </xf>
    <xf numFmtId="173" fontId="13" fillId="0" borderId="0" xfId="1" applyNumberFormat="1" applyFont="1" applyFill="1" applyAlignment="1">
      <alignment wrapText="1"/>
    </xf>
    <xf numFmtId="173" fontId="1" fillId="0" borderId="0" xfId="1" applyNumberFormat="1" applyFont="1" applyFill="1" applyBorder="1" applyAlignment="1">
      <alignment wrapText="1"/>
    </xf>
    <xf numFmtId="173" fontId="1" fillId="2" borderId="0" xfId="1" applyNumberFormat="1" applyFont="1" applyFill="1" applyBorder="1" applyAlignment="1">
      <alignment wrapText="1"/>
    </xf>
    <xf numFmtId="2" fontId="1" fillId="0" borderId="0" xfId="1" applyNumberFormat="1" applyFont="1" applyFill="1" applyBorder="1" applyAlignment="1">
      <alignment wrapText="1"/>
    </xf>
    <xf numFmtId="173" fontId="4" fillId="0" borderId="0" xfId="3" applyNumberFormat="1" applyFont="1"/>
    <xf numFmtId="0" fontId="1" fillId="0" borderId="0" xfId="3" applyFont="1" applyAlignment="1">
      <alignment wrapText="1"/>
    </xf>
    <xf numFmtId="0" fontId="1" fillId="0" borderId="0" xfId="3" applyFont="1" applyFill="1" applyAlignment="1">
      <alignment wrapText="1"/>
    </xf>
    <xf numFmtId="164" fontId="13" fillId="0" borderId="0" xfId="3" applyNumberFormat="1" applyFont="1" applyAlignment="1">
      <alignment wrapText="1"/>
    </xf>
    <xf numFmtId="164" fontId="1" fillId="0" borderId="0" xfId="3" applyNumberFormat="1" applyFont="1" applyAlignment="1">
      <alignment wrapText="1"/>
    </xf>
    <xf numFmtId="164" fontId="1" fillId="2" borderId="0" xfId="3" applyNumberFormat="1" applyFont="1" applyFill="1" applyAlignment="1">
      <alignment wrapText="1"/>
    </xf>
    <xf numFmtId="2" fontId="1" fillId="0" borderId="0" xfId="3" applyNumberFormat="1" applyFont="1" applyAlignment="1">
      <alignment wrapText="1"/>
    </xf>
    <xf numFmtId="43" fontId="1" fillId="0" borderId="0" xfId="3" applyNumberFormat="1" applyFont="1" applyAlignment="1">
      <alignment wrapText="1"/>
    </xf>
    <xf numFmtId="164" fontId="13" fillId="0" borderId="0" xfId="1" applyNumberFormat="1" applyFont="1" applyFill="1" applyAlignment="1">
      <alignment wrapText="1"/>
    </xf>
    <xf numFmtId="164" fontId="1" fillId="0" borderId="0" xfId="1" applyNumberFormat="1" applyFont="1" applyFill="1" applyBorder="1" applyAlignment="1">
      <alignment wrapText="1"/>
    </xf>
    <xf numFmtId="164" fontId="1" fillId="2" borderId="0" xfId="1" applyNumberFormat="1" applyFont="1" applyFill="1" applyBorder="1" applyAlignment="1">
      <alignment wrapText="1"/>
    </xf>
    <xf numFmtId="164" fontId="1" fillId="0" borderId="0" xfId="1" applyNumberFormat="1" applyFont="1" applyFill="1" applyAlignment="1">
      <alignment wrapText="1"/>
    </xf>
    <xf numFmtId="43" fontId="1" fillId="0" borderId="0" xfId="1" applyNumberFormat="1" applyFont="1" applyFill="1" applyAlignment="1">
      <alignment wrapText="1"/>
    </xf>
    <xf numFmtId="43" fontId="1" fillId="0" borderId="0" xfId="3" applyNumberFormat="1" applyFont="1" applyFill="1" applyAlignment="1">
      <alignment wrapText="1"/>
    </xf>
    <xf numFmtId="43" fontId="1" fillId="2" borderId="0" xfId="3" applyNumberFormat="1" applyFont="1" applyFill="1" applyAlignment="1">
      <alignment wrapText="1"/>
    </xf>
    <xf numFmtId="0" fontId="32" fillId="0" borderId="0" xfId="0" applyFont="1"/>
    <xf numFmtId="14" fontId="19" fillId="0" borderId="0" xfId="0" applyNumberFormat="1" applyFont="1"/>
    <xf numFmtId="0" fontId="19" fillId="0" borderId="5" xfId="0" applyFont="1" applyBorder="1"/>
    <xf numFmtId="0" fontId="19" fillId="0" borderId="5" xfId="0" applyFont="1" applyBorder="1" applyAlignment="1">
      <alignment wrapText="1"/>
    </xf>
    <xf numFmtId="0" fontId="32" fillId="0" borderId="5" xfId="0" applyFont="1" applyBorder="1" applyAlignment="1">
      <alignment wrapText="1"/>
    </xf>
    <xf numFmtId="43" fontId="32" fillId="0" borderId="5" xfId="6" applyFont="1" applyFill="1" applyBorder="1"/>
    <xf numFmtId="0" fontId="32" fillId="0" borderId="5" xfId="0" applyFont="1" applyBorder="1"/>
    <xf numFmtId="43" fontId="19" fillId="0" borderId="5" xfId="6" applyFont="1" applyFill="1" applyBorder="1"/>
    <xf numFmtId="43" fontId="32" fillId="0" borderId="0" xfId="0" applyNumberFormat="1" applyFont="1"/>
    <xf numFmtId="0" fontId="23" fillId="0" borderId="0" xfId="3" applyFont="1" applyAlignment="1">
      <alignment horizontal="left" vertical="top" wrapText="1" indent="1"/>
    </xf>
    <xf numFmtId="0" fontId="5" fillId="0" borderId="0" xfId="3" applyFont="1" applyAlignment="1">
      <alignment wrapText="1"/>
    </xf>
    <xf numFmtId="166" fontId="5" fillId="0" borderId="0" xfId="1" applyFont="1" applyFill="1" applyAlignment="1">
      <alignment wrapText="1"/>
    </xf>
    <xf numFmtId="164" fontId="11" fillId="0" borderId="0" xfId="1" applyNumberFormat="1" applyFont="1" applyFill="1" applyAlignment="1">
      <alignment wrapText="1"/>
    </xf>
    <xf numFmtId="164" fontId="5" fillId="0" borderId="0" xfId="1" applyNumberFormat="1" applyFont="1" applyFill="1" applyBorder="1" applyAlignment="1">
      <alignment wrapText="1"/>
    </xf>
    <xf numFmtId="164" fontId="5" fillId="2" borderId="0" xfId="1" applyNumberFormat="1" applyFont="1" applyFill="1" applyBorder="1" applyAlignment="1">
      <alignment wrapText="1"/>
    </xf>
    <xf numFmtId="2" fontId="5" fillId="0" borderId="0" xfId="1" applyNumberFormat="1" applyFont="1" applyFill="1" applyBorder="1" applyAlignment="1">
      <alignment wrapText="1"/>
    </xf>
    <xf numFmtId="164" fontId="5" fillId="0" borderId="0" xfId="1" applyNumberFormat="1" applyFont="1" applyFill="1" applyAlignment="1">
      <alignment wrapText="1"/>
    </xf>
    <xf numFmtId="166" fontId="1" fillId="0" borderId="0" xfId="1" applyFont="1" applyAlignment="1">
      <alignment wrapText="1"/>
    </xf>
    <xf numFmtId="166" fontId="1" fillId="0" borderId="0" xfId="1" applyFont="1" applyFill="1" applyAlignment="1">
      <alignment wrapText="1"/>
    </xf>
    <xf numFmtId="166" fontId="1" fillId="0" borderId="5" xfId="1" applyFont="1" applyFill="1" applyBorder="1" applyAlignment="1">
      <alignment wrapText="1"/>
    </xf>
    <xf numFmtId="166" fontId="1" fillId="0" borderId="0" xfId="1" applyFont="1" applyFill="1" applyBorder="1" applyAlignment="1">
      <alignment wrapText="1"/>
    </xf>
    <xf numFmtId="164" fontId="13" fillId="2" borderId="0" xfId="3" applyNumberFormat="1" applyFont="1" applyFill="1" applyAlignment="1">
      <alignment wrapText="1"/>
    </xf>
    <xf numFmtId="2" fontId="13" fillId="0" borderId="0" xfId="3" applyNumberFormat="1" applyFont="1" applyAlignment="1">
      <alignment wrapText="1"/>
    </xf>
    <xf numFmtId="0" fontId="33" fillId="0" borderId="0" xfId="0" applyFont="1" applyAlignment="1">
      <alignment vertical="top"/>
    </xf>
    <xf numFmtId="0" fontId="34" fillId="0" borderId="0" xfId="0" applyFont="1" applyAlignment="1">
      <alignment vertical="top"/>
    </xf>
    <xf numFmtId="0" fontId="34" fillId="0" borderId="0" xfId="0" applyFont="1" applyFill="1" applyAlignment="1">
      <alignment vertical="top"/>
    </xf>
    <xf numFmtId="0" fontId="36" fillId="0" borderId="0" xfId="0" applyFont="1" applyAlignment="1">
      <alignment vertical="top"/>
    </xf>
    <xf numFmtId="0" fontId="34" fillId="0" borderId="0" xfId="0" applyFont="1" applyAlignment="1">
      <alignment horizontal="justify" vertical="top" wrapText="1"/>
    </xf>
    <xf numFmtId="0" fontId="33" fillId="0" borderId="0" xfId="0" quotePrefix="1" applyFont="1" applyAlignment="1">
      <alignment vertical="top"/>
    </xf>
    <xf numFmtId="0" fontId="34" fillId="0" borderId="0" xfId="0" applyFont="1" applyAlignment="1">
      <alignment horizontal="right" vertical="top"/>
    </xf>
    <xf numFmtId="166" fontId="34" fillId="0" borderId="0" xfId="1" applyFont="1" applyFill="1" applyAlignment="1">
      <alignment vertical="top"/>
    </xf>
    <xf numFmtId="174" fontId="34" fillId="0" borderId="0" xfId="0" applyNumberFormat="1" applyFont="1" applyAlignment="1">
      <alignment vertical="top"/>
    </xf>
    <xf numFmtId="49" fontId="34" fillId="0" borderId="0" xfId="0" applyNumberFormat="1" applyFont="1" applyAlignment="1">
      <alignment horizontal="justify" vertical="top" wrapText="1"/>
    </xf>
    <xf numFmtId="41" fontId="34" fillId="0" borderId="0" xfId="0" applyNumberFormat="1" applyFont="1" applyAlignment="1">
      <alignment vertical="top"/>
    </xf>
    <xf numFmtId="0" fontId="34" fillId="0" borderId="0" xfId="0" applyFont="1" applyAlignment="1">
      <alignment vertical="top" wrapText="1"/>
    </xf>
    <xf numFmtId="0" fontId="34" fillId="0" borderId="0" xfId="0" applyNumberFormat="1" applyFont="1" applyAlignment="1">
      <alignment horizontal="left" vertical="top" wrapText="1"/>
    </xf>
    <xf numFmtId="0" fontId="36" fillId="0" borderId="0" xfId="0" applyFont="1" applyAlignment="1">
      <alignment horizontal="right"/>
    </xf>
    <xf numFmtId="0" fontId="34" fillId="0" borderId="0" xfId="0" applyFont="1"/>
    <xf numFmtId="0" fontId="34" fillId="0" borderId="5" xfId="0" applyFont="1" applyBorder="1" applyAlignment="1">
      <alignment horizontal="right"/>
    </xf>
    <xf numFmtId="0" fontId="34" fillId="0" borderId="5" xfId="0" applyFont="1" applyBorder="1"/>
    <xf numFmtId="3" fontId="34" fillId="0" borderId="5" xfId="0" applyNumberFormat="1" applyFont="1" applyBorder="1"/>
    <xf numFmtId="0" fontId="34" fillId="0" borderId="5" xfId="0" applyFont="1" applyBorder="1" applyAlignment="1">
      <alignment wrapText="1"/>
    </xf>
    <xf numFmtId="168" fontId="34" fillId="0" borderId="12" xfId="1" applyNumberFormat="1" applyFont="1" applyFill="1" applyBorder="1" applyAlignment="1">
      <alignment horizontal="right"/>
    </xf>
    <xf numFmtId="0" fontId="34" fillId="0" borderId="0" xfId="0" applyFont="1" applyBorder="1"/>
    <xf numFmtId="3" fontId="34" fillId="0" borderId="0" xfId="0" applyNumberFormat="1" applyFont="1" applyBorder="1"/>
    <xf numFmtId="0" fontId="34" fillId="0" borderId="0" xfId="0" applyFont="1" applyAlignment="1">
      <alignment horizontal="left" vertical="top" wrapText="1"/>
    </xf>
    <xf numFmtId="176" fontId="33" fillId="0" borderId="0" xfId="0" applyNumberFormat="1" applyFont="1" applyAlignment="1">
      <alignment vertical="top"/>
    </xf>
    <xf numFmtId="0" fontId="38" fillId="0" borderId="0" xfId="0" applyFont="1" applyAlignment="1">
      <alignment vertical="top"/>
    </xf>
    <xf numFmtId="175" fontId="34" fillId="0" borderId="0" xfId="0" applyNumberFormat="1" applyFont="1" applyAlignment="1">
      <alignment vertical="top"/>
    </xf>
    <xf numFmtId="3" fontId="33" fillId="0" borderId="0" xfId="8" applyNumberFormat="1" applyFont="1" applyFill="1" applyBorder="1" applyAlignment="1">
      <alignment vertical="top"/>
    </xf>
    <xf numFmtId="3" fontId="34" fillId="0" borderId="0" xfId="8" applyNumberFormat="1" applyFont="1" applyFill="1" applyBorder="1" applyAlignment="1">
      <alignment vertical="top"/>
    </xf>
    <xf numFmtId="2" fontId="34" fillId="0" borderId="0" xfId="8" applyNumberFormat="1" applyFont="1" applyFill="1" applyBorder="1" applyAlignment="1">
      <alignment vertical="top"/>
    </xf>
    <xf numFmtId="16" fontId="34" fillId="0" borderId="5" xfId="0" applyNumberFormat="1" applyFont="1" applyBorder="1" applyAlignment="1">
      <alignment vertical="top"/>
    </xf>
    <xf numFmtId="0" fontId="34" fillId="0" borderId="5" xfId="0" applyFont="1" applyBorder="1" applyAlignment="1">
      <alignment vertical="top"/>
    </xf>
    <xf numFmtId="0" fontId="18" fillId="0" borderId="0" xfId="9" applyFont="1" applyAlignment="1">
      <alignment horizontal="left"/>
    </xf>
    <xf numFmtId="41" fontId="18" fillId="0" borderId="0" xfId="9" applyNumberFormat="1" applyFont="1" applyAlignment="1">
      <alignment horizontal="left"/>
    </xf>
    <xf numFmtId="0" fontId="1" fillId="0" borderId="0" xfId="9"/>
    <xf numFmtId="166" fontId="1" fillId="0" borderId="0" xfId="1" applyFont="1" applyFill="1"/>
    <xf numFmtId="0" fontId="1" fillId="0" borderId="0" xfId="9" applyAlignment="1">
      <alignment wrapText="1"/>
    </xf>
    <xf numFmtId="0" fontId="7" fillId="0" borderId="0" xfId="9" applyFont="1" applyAlignment="1">
      <alignment horizontal="left"/>
    </xf>
    <xf numFmtId="41" fontId="1" fillId="0" borderId="0" xfId="9" applyNumberFormat="1"/>
    <xf numFmtId="0" fontId="8" fillId="0" borderId="0" xfId="9" applyFont="1" applyAlignment="1">
      <alignment horizontal="left" vertical="top"/>
    </xf>
    <xf numFmtId="0" fontId="1" fillId="0" borderId="0" xfId="9" applyAlignment="1">
      <alignment horizontal="center"/>
    </xf>
    <xf numFmtId="41" fontId="6" fillId="0" borderId="0" xfId="9" applyNumberFormat="1" applyFont="1" applyAlignment="1">
      <alignment horizontal="center"/>
    </xf>
    <xf numFmtId="41" fontId="39" fillId="0" borderId="0" xfId="9" applyNumberFormat="1" applyFont="1" applyAlignment="1">
      <alignment horizontal="right" wrapText="1"/>
    </xf>
    <xf numFmtId="0" fontId="39" fillId="0" borderId="0" xfId="9" applyFont="1" applyAlignment="1">
      <alignment horizontal="right" wrapText="1"/>
    </xf>
    <xf numFmtId="0" fontId="29" fillId="0" borderId="0" xfId="9" applyFont="1" applyAlignment="1">
      <alignment horizontal="center" vertical="center"/>
    </xf>
    <xf numFmtId="0" fontId="8" fillId="0" borderId="0" xfId="9" applyFont="1" applyAlignment="1">
      <alignment horizontal="center" vertical="center"/>
    </xf>
    <xf numFmtId="15" fontId="29" fillId="0" borderId="5" xfId="9" applyNumberFormat="1" applyFont="1" applyBorder="1" applyAlignment="1">
      <alignment horizontal="center" vertical="center" wrapText="1"/>
    </xf>
    <xf numFmtId="15" fontId="29" fillId="0" borderId="0" xfId="9" applyNumberFormat="1" applyFont="1" applyAlignment="1">
      <alignment horizontal="center" vertical="center" wrapText="1"/>
    </xf>
    <xf numFmtId="15" fontId="8" fillId="0" borderId="0" xfId="9" applyNumberFormat="1" applyFont="1" applyAlignment="1">
      <alignment horizontal="center" vertical="center" wrapText="1"/>
    </xf>
    <xf numFmtId="0" fontId="29" fillId="0" borderId="5" xfId="9" applyFont="1" applyBorder="1" applyAlignment="1">
      <alignment horizontal="center" vertical="center" wrapText="1"/>
    </xf>
    <xf numFmtId="41" fontId="29" fillId="0" borderId="5" xfId="9" applyNumberFormat="1" applyFont="1" applyBorder="1" applyAlignment="1">
      <alignment horizontal="center" vertical="center" wrapText="1"/>
    </xf>
    <xf numFmtId="0" fontId="29" fillId="0" borderId="0" xfId="9" applyFont="1" applyAlignment="1">
      <alignment horizontal="center" vertical="center" wrapText="1"/>
    </xf>
    <xf numFmtId="0" fontId="8" fillId="0" borderId="0" xfId="9" applyFont="1" applyAlignment="1">
      <alignment horizontal="center" vertical="center" wrapText="1"/>
    </xf>
    <xf numFmtId="41" fontId="1" fillId="2" borderId="0" xfId="9" applyNumberFormat="1" applyFill="1"/>
    <xf numFmtId="0" fontId="21" fillId="0" borderId="7" xfId="9" applyFont="1" applyBorder="1"/>
    <xf numFmtId="0" fontId="21" fillId="0" borderId="11" xfId="9" applyFont="1" applyBorder="1"/>
    <xf numFmtId="0" fontId="13" fillId="0" borderId="1" xfId="9" applyFont="1" applyBorder="1"/>
    <xf numFmtId="41" fontId="13" fillId="0" borderId="13" xfId="9" applyNumberFormat="1" applyFont="1" applyBorder="1"/>
    <xf numFmtId="41" fontId="13" fillId="0" borderId="1" xfId="9" applyNumberFormat="1" applyFont="1" applyBorder="1"/>
    <xf numFmtId="0" fontId="13" fillId="0" borderId="0" xfId="9" applyFont="1"/>
    <xf numFmtId="0" fontId="29" fillId="0" borderId="7" xfId="9" applyFont="1" applyBorder="1" applyAlignment="1">
      <alignment horizontal="center"/>
    </xf>
    <xf numFmtId="2" fontId="40" fillId="0" borderId="0" xfId="1" applyNumberFormat="1" applyFont="1" applyFill="1" applyBorder="1" applyAlignment="1">
      <alignment vertical="top" wrapText="1"/>
    </xf>
    <xf numFmtId="41" fontId="11" fillId="0" borderId="7" xfId="1" applyNumberFormat="1" applyFont="1" applyFill="1" applyBorder="1" applyAlignment="1">
      <alignment horizontal="right"/>
    </xf>
    <xf numFmtId="0" fontId="13" fillId="0" borderId="7" xfId="9" applyFont="1" applyBorder="1"/>
    <xf numFmtId="41" fontId="13" fillId="0" borderId="11" xfId="9" applyNumberFormat="1" applyFont="1" applyBorder="1"/>
    <xf numFmtId="41" fontId="13" fillId="0" borderId="7" xfId="9" applyNumberFormat="1" applyFont="1" applyBorder="1"/>
    <xf numFmtId="41" fontId="11" fillId="0" borderId="11" xfId="1" applyNumberFormat="1" applyFont="1" applyFill="1" applyBorder="1" applyAlignment="1">
      <alignment horizontal="right"/>
    </xf>
    <xf numFmtId="41" fontId="11" fillId="0" borderId="0" xfId="1" applyNumberFormat="1" applyFont="1" applyFill="1" applyBorder="1" applyAlignment="1">
      <alignment horizontal="right"/>
    </xf>
    <xf numFmtId="0" fontId="21" fillId="0" borderId="7" xfId="9" applyFont="1" applyBorder="1" applyAlignment="1">
      <alignment horizontal="center"/>
    </xf>
    <xf numFmtId="2" fontId="21" fillId="0" borderId="0" xfId="1" applyNumberFormat="1" applyFont="1" applyFill="1" applyBorder="1" applyAlignment="1">
      <alignment horizontal="left" vertical="top" wrapText="1"/>
    </xf>
    <xf numFmtId="166" fontId="21" fillId="0" borderId="7" xfId="1" applyFont="1" applyFill="1" applyBorder="1" applyAlignment="1">
      <alignment horizontal="right"/>
    </xf>
    <xf numFmtId="166" fontId="21" fillId="0" borderId="11" xfId="1" applyFont="1" applyFill="1" applyBorder="1" applyAlignment="1">
      <alignment horizontal="right"/>
    </xf>
    <xf numFmtId="41" fontId="21" fillId="0" borderId="0" xfId="1" applyNumberFormat="1" applyFont="1" applyFill="1" applyBorder="1"/>
    <xf numFmtId="41" fontId="41" fillId="0" borderId="0" xfId="1" applyNumberFormat="1" applyFont="1" applyFill="1" applyBorder="1"/>
    <xf numFmtId="43" fontId="1" fillId="0" borderId="0" xfId="9" applyNumberFormat="1"/>
    <xf numFmtId="41" fontId="42" fillId="0" borderId="7" xfId="1" applyNumberFormat="1" applyFont="1" applyFill="1" applyBorder="1"/>
    <xf numFmtId="41" fontId="42" fillId="0" borderId="0" xfId="1" applyNumberFormat="1" applyFont="1" applyFill="1" applyBorder="1"/>
    <xf numFmtId="166" fontId="1" fillId="0" borderId="0" xfId="1" applyFont="1" applyFill="1" applyBorder="1"/>
    <xf numFmtId="166" fontId="43" fillId="2" borderId="0" xfId="1" applyFont="1" applyFill="1"/>
    <xf numFmtId="1" fontId="1" fillId="0" borderId="0" xfId="9" applyNumberFormat="1"/>
    <xf numFmtId="166" fontId="21" fillId="0" borderId="0" xfId="1" applyFont="1" applyFill="1" applyBorder="1" applyAlignment="1">
      <alignment horizontal="right"/>
    </xf>
    <xf numFmtId="41" fontId="25" fillId="0" borderId="0" xfId="1" applyNumberFormat="1" applyFont="1" applyFill="1"/>
    <xf numFmtId="2" fontId="44" fillId="0" borderId="0" xfId="1" applyNumberFormat="1" applyFont="1" applyFill="1" applyBorder="1" applyAlignment="1">
      <alignment horizontal="left" vertical="top" wrapText="1" indent="1"/>
    </xf>
    <xf numFmtId="2" fontId="21" fillId="0" borderId="0" xfId="1" applyNumberFormat="1" applyFont="1" applyFill="1" applyBorder="1" applyAlignment="1">
      <alignment horizontal="left" vertical="top" wrapText="1" indent="2"/>
    </xf>
    <xf numFmtId="173" fontId="1" fillId="0" borderId="0" xfId="1" applyNumberFormat="1" applyFont="1" applyFill="1"/>
    <xf numFmtId="166" fontId="43" fillId="0" borderId="0" xfId="1" applyFont="1" applyFill="1"/>
    <xf numFmtId="41" fontId="21" fillId="2" borderId="0" xfId="1" applyNumberFormat="1" applyFont="1" applyFill="1" applyBorder="1"/>
    <xf numFmtId="2" fontId="29" fillId="0" borderId="0" xfId="1" applyNumberFormat="1" applyFont="1" applyFill="1" applyBorder="1" applyAlignment="1">
      <alignment vertical="top" wrapText="1"/>
    </xf>
    <xf numFmtId="166" fontId="8" fillId="0" borderId="5" xfId="1" applyFont="1" applyFill="1" applyBorder="1" applyAlignment="1">
      <alignment horizontal="right" wrapText="1"/>
    </xf>
    <xf numFmtId="41" fontId="29" fillId="0" borderId="0" xfId="1" applyNumberFormat="1" applyFont="1" applyFill="1" applyBorder="1" applyAlignment="1">
      <alignment horizontal="right"/>
    </xf>
    <xf numFmtId="41" fontId="18" fillId="0" borderId="1" xfId="1" applyNumberFormat="1" applyFont="1" applyFill="1" applyBorder="1" applyAlignment="1">
      <alignment horizontal="right"/>
    </xf>
    <xf numFmtId="41" fontId="18" fillId="0" borderId="0" xfId="1" applyNumberFormat="1" applyFont="1" applyFill="1" applyBorder="1" applyAlignment="1">
      <alignment horizontal="right"/>
    </xf>
    <xf numFmtId="166" fontId="29" fillId="0" borderId="7" xfId="1" applyFont="1" applyFill="1" applyBorder="1" applyAlignment="1">
      <alignment horizontal="right"/>
    </xf>
    <xf numFmtId="166" fontId="29" fillId="0" borderId="11" xfId="1" applyFont="1" applyFill="1" applyBorder="1" applyAlignment="1">
      <alignment horizontal="right"/>
    </xf>
    <xf numFmtId="41" fontId="18" fillId="0" borderId="7" xfId="1" applyNumberFormat="1" applyFont="1" applyFill="1" applyBorder="1" applyAlignment="1">
      <alignment horizontal="right"/>
    </xf>
    <xf numFmtId="17" fontId="5" fillId="0" borderId="0" xfId="9" applyNumberFormat="1" applyFont="1"/>
    <xf numFmtId="41" fontId="19" fillId="0" borderId="7" xfId="1" applyNumberFormat="1" applyFont="1" applyFill="1" applyBorder="1" applyAlignment="1">
      <alignment horizontal="right"/>
    </xf>
    <xf numFmtId="41" fontId="19" fillId="0" borderId="0" xfId="1" applyNumberFormat="1" applyFont="1" applyFill="1" applyBorder="1" applyAlignment="1">
      <alignment horizontal="right"/>
    </xf>
    <xf numFmtId="0" fontId="13" fillId="0" borderId="0" xfId="9" applyFont="1" applyAlignment="1">
      <alignment wrapText="1"/>
    </xf>
    <xf numFmtId="41" fontId="13" fillId="0" borderId="0" xfId="9" applyNumberFormat="1" applyFont="1"/>
    <xf numFmtId="166" fontId="1" fillId="0" borderId="0" xfId="9" applyNumberFormat="1"/>
    <xf numFmtId="41" fontId="21" fillId="0" borderId="0" xfId="1" applyNumberFormat="1" applyFont="1" applyFill="1" applyBorder="1" applyAlignment="1">
      <alignment vertical="center"/>
    </xf>
    <xf numFmtId="0" fontId="4" fillId="0" borderId="0" xfId="9" applyFont="1" applyAlignment="1">
      <alignment wrapText="1"/>
    </xf>
    <xf numFmtId="164" fontId="4" fillId="0" borderId="0" xfId="9" applyNumberFormat="1" applyFont="1"/>
    <xf numFmtId="43" fontId="4" fillId="0" borderId="0" xfId="9" applyNumberFormat="1" applyFont="1"/>
    <xf numFmtId="17" fontId="1" fillId="0" borderId="0" xfId="9" applyNumberFormat="1"/>
    <xf numFmtId="0" fontId="5" fillId="0" borderId="0" xfId="9" applyFont="1" applyAlignment="1">
      <alignment wrapText="1"/>
    </xf>
    <xf numFmtId="166" fontId="5" fillId="0" borderId="0" xfId="9" applyNumberFormat="1" applyFont="1"/>
    <xf numFmtId="166" fontId="21" fillId="0" borderId="8" xfId="1" applyFont="1" applyFill="1" applyBorder="1" applyAlignment="1">
      <alignment horizontal="right"/>
    </xf>
    <xf numFmtId="166" fontId="21" fillId="0" borderId="14" xfId="1" applyFont="1" applyFill="1" applyBorder="1" applyAlignment="1">
      <alignment horizontal="right"/>
    </xf>
    <xf numFmtId="41" fontId="42" fillId="0" borderId="8" xfId="1" applyNumberFormat="1" applyFont="1" applyFill="1" applyBorder="1"/>
    <xf numFmtId="2" fontId="45" fillId="0" borderId="0" xfId="1" applyNumberFormat="1" applyFont="1" applyFill="1" applyBorder="1" applyAlignment="1">
      <alignment horizontal="center" vertical="top" wrapText="1"/>
    </xf>
    <xf numFmtId="166" fontId="5" fillId="0" borderId="0" xfId="1" applyFont="1" applyFill="1"/>
    <xf numFmtId="0" fontId="21" fillId="0" borderId="8" xfId="9" applyFont="1" applyBorder="1" applyAlignment="1">
      <alignment horizontal="center"/>
    </xf>
    <xf numFmtId="2" fontId="29" fillId="0" borderId="6" xfId="1" applyNumberFormat="1" applyFont="1" applyFill="1" applyBorder="1" applyAlignment="1">
      <alignment horizontal="left" vertical="top" wrapText="1"/>
    </xf>
    <xf numFmtId="166" fontId="29" fillId="0" borderId="5" xfId="1" applyFont="1" applyFill="1" applyBorder="1" applyAlignment="1">
      <alignment horizontal="right"/>
    </xf>
    <xf numFmtId="41" fontId="18" fillId="0" borderId="15" xfId="1" applyNumberFormat="1" applyFont="1" applyFill="1" applyBorder="1" applyAlignment="1">
      <alignment horizontal="right"/>
    </xf>
    <xf numFmtId="166" fontId="4" fillId="0" borderId="0" xfId="1" applyFont="1" applyFill="1"/>
    <xf numFmtId="173" fontId="1" fillId="0" borderId="0" xfId="1" applyNumberFormat="1" applyFont="1"/>
    <xf numFmtId="0" fontId="21" fillId="0" borderId="1" xfId="9" applyFont="1" applyBorder="1" applyAlignment="1">
      <alignment horizontal="center"/>
    </xf>
    <xf numFmtId="2" fontId="29" fillId="0" borderId="16" xfId="1" applyNumberFormat="1" applyFont="1" applyFill="1" applyBorder="1" applyAlignment="1">
      <alignment horizontal="left" vertical="top" wrapText="1"/>
    </xf>
    <xf numFmtId="166" fontId="29" fillId="0" borderId="1" xfId="1" applyFont="1" applyFill="1" applyBorder="1" applyAlignment="1">
      <alignment horizontal="right"/>
    </xf>
    <xf numFmtId="166" fontId="29" fillId="0" borderId="13" xfId="1" applyFont="1" applyFill="1" applyBorder="1" applyAlignment="1">
      <alignment horizontal="right"/>
    </xf>
    <xf numFmtId="166" fontId="13" fillId="0" borderId="0" xfId="1" applyFont="1" applyFill="1"/>
    <xf numFmtId="166" fontId="1" fillId="0" borderId="0" xfId="1" applyFont="1"/>
    <xf numFmtId="2" fontId="29" fillId="0" borderId="0" xfId="1" applyNumberFormat="1" applyFont="1" applyFill="1" applyBorder="1" applyAlignment="1">
      <alignment horizontal="left" vertical="top" wrapText="1"/>
    </xf>
    <xf numFmtId="166" fontId="1" fillId="0" borderId="8" xfId="1" applyFont="1" applyBorder="1" applyAlignment="1">
      <alignment horizontal="right"/>
    </xf>
    <xf numFmtId="41" fontId="29" fillId="0" borderId="0" xfId="1" applyNumberFormat="1" applyFont="1" applyFill="1" applyBorder="1"/>
    <xf numFmtId="41" fontId="46" fillId="0" borderId="1" xfId="1" applyNumberFormat="1" applyFont="1" applyFill="1" applyBorder="1"/>
    <xf numFmtId="41" fontId="46" fillId="0" borderId="0" xfId="1" applyNumberFormat="1" applyFont="1" applyFill="1" applyBorder="1"/>
    <xf numFmtId="2" fontId="40" fillId="0" borderId="0" xfId="1" applyNumberFormat="1" applyFont="1" applyFill="1" applyBorder="1" applyAlignment="1">
      <alignment horizontal="left" vertical="top" wrapText="1"/>
    </xf>
    <xf numFmtId="0" fontId="47" fillId="0" borderId="0" xfId="9" applyFont="1" applyAlignment="1">
      <alignment wrapText="1"/>
    </xf>
    <xf numFmtId="166" fontId="47" fillId="0" borderId="0" xfId="9" applyNumberFormat="1" applyFont="1"/>
    <xf numFmtId="164" fontId="1" fillId="0" borderId="0" xfId="9" applyNumberFormat="1"/>
    <xf numFmtId="41" fontId="32" fillId="0" borderId="7" xfId="1" applyNumberFormat="1" applyFont="1" applyFill="1" applyBorder="1"/>
    <xf numFmtId="41" fontId="32" fillId="0" borderId="0" xfId="1" applyNumberFormat="1" applyFont="1" applyFill="1" applyBorder="1"/>
    <xf numFmtId="41" fontId="21" fillId="0" borderId="0" xfId="1" applyNumberFormat="1" applyFont="1" applyFill="1" applyBorder="1" applyAlignment="1">
      <alignment horizontal="right"/>
    </xf>
    <xf numFmtId="41" fontId="25" fillId="0" borderId="7" xfId="1" applyNumberFormat="1" applyFont="1" applyFill="1" applyBorder="1" applyAlignment="1">
      <alignment horizontal="right"/>
    </xf>
    <xf numFmtId="41" fontId="25" fillId="0" borderId="0" xfId="1" applyNumberFormat="1" applyFont="1" applyFill="1" applyBorder="1" applyAlignment="1">
      <alignment horizontal="right"/>
    </xf>
    <xf numFmtId="166" fontId="1" fillId="0" borderId="7" xfId="1" applyFont="1" applyBorder="1" applyAlignment="1">
      <alignment horizontal="right"/>
    </xf>
    <xf numFmtId="0" fontId="40" fillId="0" borderId="0" xfId="0" applyFont="1" applyAlignment="1">
      <alignment vertical="top" wrapText="1"/>
    </xf>
    <xf numFmtId="0" fontId="45" fillId="0" borderId="7" xfId="9" applyFont="1" applyBorder="1"/>
    <xf numFmtId="0" fontId="21" fillId="0" borderId="0" xfId="0" applyFont="1" applyAlignment="1">
      <alignment horizontal="left" vertical="top" wrapText="1" indent="2"/>
    </xf>
    <xf numFmtId="2" fontId="21" fillId="0" borderId="0" xfId="1" applyNumberFormat="1" applyFont="1" applyFill="1" applyBorder="1" applyAlignment="1">
      <alignment horizontal="left" vertical="top" wrapText="1" indent="4"/>
    </xf>
    <xf numFmtId="41" fontId="42" fillId="0" borderId="7" xfId="1" applyNumberFormat="1" applyFont="1" applyFill="1" applyBorder="1" applyAlignment="1">
      <alignment vertical="top"/>
    </xf>
    <xf numFmtId="41" fontId="42" fillId="0" borderId="0" xfId="1" applyNumberFormat="1" applyFont="1" applyFill="1" applyBorder="1" applyAlignment="1">
      <alignment vertical="top"/>
    </xf>
    <xf numFmtId="177" fontId="1" fillId="0" borderId="0" xfId="9" applyNumberFormat="1"/>
    <xf numFmtId="166" fontId="29" fillId="0" borderId="8" xfId="1" applyFont="1" applyFill="1" applyBorder="1" applyAlignment="1">
      <alignment horizontal="right"/>
    </xf>
    <xf numFmtId="166" fontId="29" fillId="0" borderId="14" xfId="1" applyFont="1" applyFill="1" applyBorder="1" applyAlignment="1">
      <alignment horizontal="right"/>
    </xf>
    <xf numFmtId="41" fontId="18" fillId="0" borderId="8" xfId="1" applyNumberFormat="1" applyFont="1" applyFill="1" applyBorder="1" applyAlignment="1">
      <alignment horizontal="right"/>
    </xf>
    <xf numFmtId="0" fontId="21" fillId="0" borderId="8" xfId="9" applyFont="1" applyBorder="1"/>
    <xf numFmtId="166" fontId="29" fillId="0" borderId="2" xfId="1" applyFont="1" applyFill="1" applyBorder="1" applyAlignment="1">
      <alignment horizontal="right"/>
    </xf>
    <xf numFmtId="0" fontId="21" fillId="0" borderId="0" xfId="9" applyFont="1"/>
    <xf numFmtId="166" fontId="29" fillId="0" borderId="0" xfId="1" applyFont="1" applyFill="1" applyBorder="1" applyAlignment="1">
      <alignment horizontal="right"/>
    </xf>
    <xf numFmtId="164" fontId="43" fillId="2" borderId="0" xfId="9" applyNumberFormat="1" applyFont="1" applyFill="1"/>
    <xf numFmtId="0" fontId="22" fillId="0" borderId="0" xfId="9" applyFont="1"/>
    <xf numFmtId="0" fontId="21" fillId="0" borderId="0" xfId="0" applyFont="1" applyAlignment="1">
      <alignment wrapText="1"/>
    </xf>
    <xf numFmtId="0" fontId="21" fillId="0" borderId="0" xfId="0" applyFont="1"/>
    <xf numFmtId="168" fontId="21" fillId="0" borderId="0" xfId="0" applyNumberFormat="1" applyFont="1"/>
    <xf numFmtId="0" fontId="48" fillId="0" borderId="0" xfId="0" applyFont="1" applyAlignment="1">
      <alignment wrapText="1"/>
    </xf>
    <xf numFmtId="15" fontId="29" fillId="0" borderId="0" xfId="10" applyNumberFormat="1" applyFont="1" applyFill="1" applyBorder="1" applyAlignment="1">
      <alignment horizontal="left" vertical="top"/>
    </xf>
    <xf numFmtId="15" fontId="29" fillId="0" borderId="0" xfId="10" applyNumberFormat="1" applyFont="1" applyFill="1" applyBorder="1" applyAlignment="1">
      <alignment vertical="top"/>
    </xf>
    <xf numFmtId="168" fontId="49" fillId="0" borderId="0" xfId="9" applyNumberFormat="1" applyFont="1" applyAlignment="1">
      <alignment horizontal="right" wrapText="1"/>
    </xf>
    <xf numFmtId="0" fontId="50" fillId="0" borderId="0" xfId="9" applyFont="1" applyAlignment="1">
      <alignment horizontal="right" wrapText="1"/>
    </xf>
    <xf numFmtId="15" fontId="29" fillId="0" borderId="8" xfId="10" applyNumberFormat="1" applyFont="1" applyFill="1" applyBorder="1" applyAlignment="1">
      <alignment horizontal="center" vertical="center" wrapText="1"/>
    </xf>
    <xf numFmtId="168" fontId="29" fillId="0" borderId="5" xfId="10" quotePrefix="1" applyNumberFormat="1" applyFont="1" applyFill="1" applyBorder="1" applyAlignment="1">
      <alignment horizontal="center" vertical="center" wrapText="1"/>
    </xf>
    <xf numFmtId="15" fontId="19" fillId="0" borderId="5" xfId="10" quotePrefix="1" applyNumberFormat="1" applyFont="1" applyFill="1" applyBorder="1" applyAlignment="1">
      <alignment horizontal="center" vertical="center" wrapText="1"/>
    </xf>
    <xf numFmtId="0" fontId="29" fillId="0" borderId="1" xfId="11" applyFont="1" applyBorder="1" applyAlignment="1">
      <alignment horizontal="left" wrapText="1"/>
    </xf>
    <xf numFmtId="168" fontId="22" fillId="0" borderId="12" xfId="1" applyNumberFormat="1" applyFont="1" applyFill="1" applyBorder="1"/>
    <xf numFmtId="168" fontId="22" fillId="0" borderId="7" xfId="1" applyNumberFormat="1" applyFont="1" applyFill="1" applyBorder="1"/>
    <xf numFmtId="168" fontId="21" fillId="0" borderId="7" xfId="11" applyNumberFormat="1" applyFont="1" applyBorder="1"/>
    <xf numFmtId="0" fontId="21" fillId="0" borderId="7" xfId="0" applyFont="1" applyBorder="1"/>
    <xf numFmtId="0" fontId="51" fillId="0" borderId="7" xfId="11" applyFont="1" applyBorder="1" applyAlignment="1">
      <alignment horizontal="left" vertical="top" wrapText="1"/>
    </xf>
    <xf numFmtId="168" fontId="29" fillId="0" borderId="12" xfId="1" applyNumberFormat="1" applyFont="1" applyFill="1" applyBorder="1" applyAlignment="1">
      <alignment horizontal="right"/>
    </xf>
    <xf numFmtId="168" fontId="29" fillId="0" borderId="7" xfId="1" applyNumberFormat="1" applyFont="1" applyFill="1" applyBorder="1" applyAlignment="1">
      <alignment horizontal="right"/>
    </xf>
    <xf numFmtId="0" fontId="52" fillId="0" borderId="7" xfId="11" applyFont="1" applyBorder="1" applyAlignment="1">
      <alignment horizontal="left" vertical="top" wrapText="1"/>
    </xf>
    <xf numFmtId="168" fontId="53" fillId="0" borderId="7" xfId="1" applyNumberFormat="1" applyFont="1" applyFill="1" applyBorder="1" applyAlignment="1">
      <alignment horizontal="right" vertical="top" wrapText="1"/>
    </xf>
    <xf numFmtId="168" fontId="21" fillId="0" borderId="7" xfId="1" applyNumberFormat="1" applyFont="1" applyFill="1" applyBorder="1" applyAlignment="1">
      <alignment horizontal="right" vertical="top" wrapText="1"/>
    </xf>
    <xf numFmtId="168" fontId="21" fillId="0" borderId="7" xfId="10" applyNumberFormat="1" applyFont="1" applyFill="1" applyBorder="1" applyAlignment="1">
      <alignment horizontal="right" vertical="top" wrapText="1"/>
    </xf>
    <xf numFmtId="168" fontId="21" fillId="0" borderId="7" xfId="1" applyNumberFormat="1" applyFont="1" applyFill="1" applyBorder="1"/>
    <xf numFmtId="168" fontId="21" fillId="0" borderId="12" xfId="1" applyNumberFormat="1" applyFont="1" applyFill="1" applyBorder="1" applyAlignment="1">
      <alignment horizontal="right"/>
    </xf>
    <xf numFmtId="37" fontId="52" fillId="0" borderId="7" xfId="11" applyNumberFormat="1" applyFont="1" applyBorder="1" applyAlignment="1">
      <alignment horizontal="left" vertical="top" wrapText="1"/>
    </xf>
    <xf numFmtId="168" fontId="8" fillId="0" borderId="5" xfId="1" applyNumberFormat="1" applyFont="1" applyFill="1" applyBorder="1" applyAlignment="1">
      <alignment horizontal="right" wrapText="1"/>
    </xf>
    <xf numFmtId="41" fontId="8" fillId="0" borderId="0" xfId="11" applyNumberFormat="1" applyFont="1"/>
    <xf numFmtId="41" fontId="21" fillId="0" borderId="0" xfId="0" applyNumberFormat="1" applyFont="1"/>
    <xf numFmtId="0" fontId="29" fillId="0" borderId="7" xfId="11" applyFont="1" applyBorder="1" applyAlignment="1">
      <alignment horizontal="left" vertical="top" wrapText="1"/>
    </xf>
    <xf numFmtId="168" fontId="22" fillId="0" borderId="7" xfId="1" applyNumberFormat="1" applyFont="1" applyFill="1" applyBorder="1" applyAlignment="1">
      <alignment horizontal="right"/>
    </xf>
    <xf numFmtId="168" fontId="21" fillId="0" borderId="7" xfId="10" applyNumberFormat="1" applyFont="1" applyFill="1" applyBorder="1" applyAlignment="1">
      <alignment horizontal="right"/>
    </xf>
    <xf numFmtId="0" fontId="52" fillId="0" borderId="7" xfId="12" applyFont="1" applyBorder="1" applyAlignment="1">
      <alignment horizontal="left" vertical="top" wrapText="1"/>
    </xf>
    <xf numFmtId="0" fontId="22" fillId="0" borderId="7" xfId="11" applyFont="1" applyBorder="1" applyAlignment="1">
      <alignment horizontal="left" vertical="top" wrapText="1"/>
    </xf>
    <xf numFmtId="168" fontId="21" fillId="0" borderId="1" xfId="10" applyNumberFormat="1" applyFont="1" applyFill="1" applyBorder="1" applyAlignment="1">
      <alignment horizontal="right"/>
    </xf>
    <xf numFmtId="168" fontId="22" fillId="0" borderId="12" xfId="1" applyNumberFormat="1" applyFont="1" applyFill="1" applyBorder="1" applyAlignment="1">
      <alignment horizontal="right"/>
    </xf>
    <xf numFmtId="168" fontId="21" fillId="0" borderId="7" xfId="11" applyNumberFormat="1" applyFont="1" applyFill="1" applyBorder="1" applyAlignment="1">
      <alignment horizontal="right"/>
    </xf>
    <xf numFmtId="168" fontId="21" fillId="0" borderId="7" xfId="0" applyNumberFormat="1" applyFont="1" applyFill="1" applyBorder="1" applyAlignment="1">
      <alignment horizontal="right"/>
    </xf>
    <xf numFmtId="168" fontId="21" fillId="0" borderId="8" xfId="11" applyNumberFormat="1" applyFont="1" applyFill="1" applyBorder="1" applyAlignment="1">
      <alignment horizontal="right"/>
    </xf>
    <xf numFmtId="0" fontId="51" fillId="0" borderId="8" xfId="11" applyFont="1" applyBorder="1" applyAlignment="1">
      <alignment horizontal="left" vertical="top" wrapText="1"/>
    </xf>
    <xf numFmtId="0" fontId="29" fillId="0" borderId="7" xfId="11" applyFont="1" applyBorder="1" applyAlignment="1">
      <alignment horizontal="left" wrapText="1"/>
    </xf>
    <xf numFmtId="168" fontId="21" fillId="0" borderId="12" xfId="11" applyNumberFormat="1" applyFont="1" applyBorder="1" applyAlignment="1">
      <alignment horizontal="right"/>
    </xf>
    <xf numFmtId="168" fontId="8" fillId="0" borderId="5" xfId="1" applyNumberFormat="1" applyFont="1" applyFill="1" applyBorder="1" applyAlignment="1">
      <alignment horizontal="right"/>
    </xf>
    <xf numFmtId="168" fontId="8" fillId="0" borderId="12" xfId="1" applyNumberFormat="1" applyFont="1" applyFill="1" applyBorder="1" applyAlignment="1">
      <alignment horizontal="right"/>
    </xf>
    <xf numFmtId="168" fontId="8" fillId="0" borderId="7" xfId="1" applyNumberFormat="1" applyFont="1" applyFill="1" applyBorder="1" applyAlignment="1">
      <alignment horizontal="right"/>
    </xf>
    <xf numFmtId="168" fontId="29" fillId="0" borderId="12" xfId="11" applyNumberFormat="1" applyFont="1" applyBorder="1" applyAlignment="1">
      <alignment horizontal="right"/>
    </xf>
    <xf numFmtId="0" fontId="52" fillId="0" borderId="7" xfId="11" quotePrefix="1" applyFont="1" applyBorder="1" applyAlignment="1">
      <alignment horizontal="left" vertical="top" wrapText="1"/>
    </xf>
    <xf numFmtId="0" fontId="29" fillId="0" borderId="8" xfId="11" applyFont="1" applyBorder="1" applyAlignment="1">
      <alignment horizontal="left" wrapText="1"/>
    </xf>
    <xf numFmtId="0" fontId="29" fillId="0" borderId="0" xfId="11" applyFont="1" applyAlignment="1">
      <alignment horizontal="left" wrapText="1"/>
    </xf>
    <xf numFmtId="168" fontId="29" fillId="0" borderId="0" xfId="11" applyNumberFormat="1" applyFont="1"/>
    <xf numFmtId="168" fontId="21" fillId="0" borderId="0" xfId="0" applyNumberFormat="1" applyFont="1" applyAlignment="1">
      <alignment horizontal="right"/>
    </xf>
    <xf numFmtId="4" fontId="21" fillId="0" borderId="0" xfId="0" applyNumberFormat="1" applyFont="1"/>
    <xf numFmtId="3" fontId="21" fillId="0" borderId="0" xfId="0" applyNumberFormat="1" applyFont="1"/>
    <xf numFmtId="0" fontId="18" fillId="0" borderId="0" xfId="3" applyFont="1" applyAlignment="1">
      <alignment horizontal="center"/>
    </xf>
    <xf numFmtId="0" fontId="5" fillId="0" borderId="4" xfId="3" applyFont="1" applyBorder="1" applyAlignment="1">
      <alignment horizontal="center" vertical="center" wrapText="1"/>
    </xf>
    <xf numFmtId="0" fontId="5" fillId="0" borderId="5" xfId="3" applyFont="1" applyBorder="1" applyAlignment="1">
      <alignment horizontal="center" vertical="center" wrapText="1"/>
    </xf>
    <xf numFmtId="0" fontId="18" fillId="0" borderId="2" xfId="3" applyFont="1" applyBorder="1" applyAlignment="1">
      <alignment horizontal="center"/>
    </xf>
    <xf numFmtId="0" fontId="18" fillId="0" borderId="4" xfId="3" applyFont="1" applyBorder="1" applyAlignment="1">
      <alignment horizontal="center"/>
    </xf>
    <xf numFmtId="0" fontId="18" fillId="0" borderId="3" xfId="3" applyFont="1" applyBorder="1" applyAlignment="1">
      <alignment horizontal="center"/>
    </xf>
    <xf numFmtId="0" fontId="18" fillId="0" borderId="5" xfId="3" applyFont="1" applyBorder="1" applyAlignment="1">
      <alignment horizontal="center"/>
    </xf>
    <xf numFmtId="0" fontId="17" fillId="0" borderId="5" xfId="3" applyFont="1" applyBorder="1" applyAlignment="1">
      <alignment horizontal="center"/>
    </xf>
    <xf numFmtId="0" fontId="5" fillId="0" borderId="0" xfId="3" applyFont="1" applyAlignment="1">
      <alignment horizontal="center"/>
    </xf>
    <xf numFmtId="43" fontId="17" fillId="0" borderId="6" xfId="3" applyNumberFormat="1" applyFont="1" applyBorder="1" applyAlignment="1">
      <alignment horizontal="center"/>
    </xf>
    <xf numFmtId="0" fontId="17" fillId="0" borderId="2" xfId="3" applyFont="1" applyBorder="1" applyAlignment="1">
      <alignment horizontal="center"/>
    </xf>
    <xf numFmtId="0" fontId="17" fillId="0" borderId="3" xfId="3" applyFont="1" applyBorder="1" applyAlignment="1">
      <alignment horizontal="center"/>
    </xf>
    <xf numFmtId="0" fontId="17" fillId="0" borderId="4" xfId="3" applyFont="1" applyBorder="1" applyAlignment="1">
      <alignment horizontal="center"/>
    </xf>
    <xf numFmtId="43" fontId="15" fillId="0" borderId="0" xfId="3" applyNumberFormat="1" applyFont="1" applyAlignment="1">
      <alignment horizontal="center" wrapText="1"/>
    </xf>
    <xf numFmtId="0" fontId="8" fillId="0" borderId="1" xfId="3" applyFont="1" applyBorder="1" applyAlignment="1">
      <alignment horizontal="center" vertical="center" wrapText="1"/>
    </xf>
    <xf numFmtId="0" fontId="8" fillId="0" borderId="7" xfId="3" applyFont="1" applyBorder="1" applyAlignment="1">
      <alignment horizontal="center" vertical="center" wrapText="1"/>
    </xf>
    <xf numFmtId="0" fontId="8" fillId="0" borderId="8" xfId="3" applyFont="1" applyBorder="1" applyAlignment="1">
      <alignment horizontal="center" vertical="center" wrapText="1"/>
    </xf>
    <xf numFmtId="0" fontId="8" fillId="0" borderId="1" xfId="3" applyFont="1" applyBorder="1" applyAlignment="1">
      <alignment horizontal="center" vertical="center"/>
    </xf>
    <xf numFmtId="0" fontId="8" fillId="0" borderId="7" xfId="3" applyFont="1" applyBorder="1" applyAlignment="1">
      <alignment horizontal="center" vertical="center"/>
    </xf>
    <xf numFmtId="0" fontId="8" fillId="0" borderId="8" xfId="3" applyFont="1" applyBorder="1" applyAlignment="1">
      <alignment horizontal="center" vertical="center"/>
    </xf>
    <xf numFmtId="43" fontId="18" fillId="0" borderId="2" xfId="3" applyNumberFormat="1" applyFont="1" applyBorder="1" applyAlignment="1">
      <alignment horizontal="center"/>
    </xf>
    <xf numFmtId="43" fontId="18" fillId="0" borderId="3" xfId="3" applyNumberFormat="1" applyFont="1" applyBorder="1" applyAlignment="1">
      <alignment horizontal="center"/>
    </xf>
    <xf numFmtId="43" fontId="18" fillId="0" borderId="4" xfId="3" applyNumberFormat="1" applyFont="1" applyBorder="1" applyAlignment="1">
      <alignment horizontal="center"/>
    </xf>
    <xf numFmtId="0" fontId="33" fillId="0" borderId="0" xfId="0" applyFont="1" applyAlignment="1">
      <alignment horizontal="justify" vertical="top" wrapText="1"/>
    </xf>
    <xf numFmtId="49" fontId="33" fillId="0" borderId="0" xfId="0" applyNumberFormat="1" applyFont="1" applyAlignment="1">
      <alignment horizontal="justify" vertical="top" wrapText="1"/>
    </xf>
    <xf numFmtId="0" fontId="34" fillId="0" borderId="0" xfId="0" applyFont="1" applyAlignment="1">
      <alignment vertical="top" wrapText="1"/>
    </xf>
    <xf numFmtId="0" fontId="34" fillId="0" borderId="0" xfId="0" applyFont="1" applyAlignment="1">
      <alignment horizontal="left" vertical="top" wrapText="1"/>
    </xf>
    <xf numFmtId="0" fontId="34" fillId="0" borderId="0" xfId="0" applyFont="1" applyAlignment="1">
      <alignment horizontal="left" wrapText="1"/>
    </xf>
    <xf numFmtId="0" fontId="34" fillId="0" borderId="0" xfId="0" applyFont="1" applyAlignment="1">
      <alignment horizontal="left" vertical="center" wrapText="1"/>
    </xf>
    <xf numFmtId="0" fontId="34" fillId="0" borderId="0" xfId="0" applyNumberFormat="1" applyFont="1" applyAlignment="1">
      <alignment horizontal="left" vertical="top" wrapText="1"/>
    </xf>
    <xf numFmtId="0" fontId="36" fillId="0" borderId="5" xfId="0" applyFont="1" applyBorder="1" applyAlignment="1">
      <alignment horizontal="center" vertical="center"/>
    </xf>
    <xf numFmtId="0" fontId="36" fillId="0" borderId="5" xfId="0" applyFont="1" applyBorder="1" applyAlignment="1">
      <alignment horizontal="center"/>
    </xf>
    <xf numFmtId="0" fontId="34" fillId="0" borderId="0" xfId="0" applyFont="1" applyBorder="1" applyAlignment="1">
      <alignment horizontal="left" wrapText="1"/>
    </xf>
    <xf numFmtId="49" fontId="34" fillId="0" borderId="0" xfId="0" applyNumberFormat="1" applyFont="1" applyAlignment="1">
      <alignment horizontal="justify" vertical="top" wrapText="1"/>
    </xf>
    <xf numFmtId="49" fontId="34" fillId="0" borderId="0" xfId="0" applyNumberFormat="1" applyFont="1" applyAlignment="1">
      <alignment horizontal="left" vertical="top" wrapText="1"/>
    </xf>
    <xf numFmtId="175" fontId="34" fillId="2" borderId="0" xfId="0" applyNumberFormat="1" applyFont="1" applyFill="1" applyAlignment="1">
      <alignment horizontal="left" vertical="top" wrapText="1"/>
    </xf>
    <xf numFmtId="175" fontId="34" fillId="2" borderId="0" xfId="0" applyNumberFormat="1" applyFont="1" applyFill="1" applyAlignment="1">
      <alignment horizontal="left" vertical="top"/>
    </xf>
    <xf numFmtId="0" fontId="34" fillId="0" borderId="0" xfId="0" applyNumberFormat="1" applyFont="1" applyAlignment="1">
      <alignment vertical="top" wrapText="1"/>
    </xf>
    <xf numFmtId="0" fontId="35" fillId="0" borderId="0" xfId="7" applyFont="1" applyAlignment="1">
      <alignment horizontal="center" vertical="center"/>
    </xf>
    <xf numFmtId="0" fontId="27" fillId="0" borderId="1" xfId="9" applyFont="1" applyBorder="1" applyAlignment="1">
      <alignment horizontal="center" vertical="center" wrapText="1"/>
    </xf>
    <xf numFmtId="0" fontId="27" fillId="0" borderId="7" xfId="9" applyFont="1" applyBorder="1" applyAlignment="1">
      <alignment horizontal="center" vertical="center" wrapText="1"/>
    </xf>
    <xf numFmtId="0" fontId="27" fillId="0" borderId="8" xfId="9" applyFont="1" applyBorder="1" applyAlignment="1">
      <alignment horizontal="center" vertical="center" wrapText="1"/>
    </xf>
    <xf numFmtId="0" fontId="29" fillId="0" borderId="1" xfId="9" applyFont="1" applyBorder="1" applyAlignment="1">
      <alignment horizontal="center" vertical="center"/>
    </xf>
    <xf numFmtId="0" fontId="29" fillId="0" borderId="7" xfId="9" applyFont="1" applyBorder="1" applyAlignment="1">
      <alignment horizontal="center" vertical="center"/>
    </xf>
    <xf numFmtId="0" fontId="29" fillId="0" borderId="8" xfId="9" applyFont="1" applyBorder="1" applyAlignment="1">
      <alignment horizontal="center" vertical="center"/>
    </xf>
    <xf numFmtId="0" fontId="29" fillId="0" borderId="5" xfId="9" applyFont="1" applyBorder="1" applyAlignment="1">
      <alignment horizontal="center" vertical="center"/>
    </xf>
    <xf numFmtId="41" fontId="29" fillId="0" borderId="2" xfId="9" applyNumberFormat="1" applyFont="1" applyBorder="1" applyAlignment="1">
      <alignment horizontal="center" vertical="center"/>
    </xf>
    <xf numFmtId="41" fontId="29" fillId="0" borderId="4" xfId="9" applyNumberFormat="1" applyFont="1" applyBorder="1" applyAlignment="1">
      <alignment horizontal="center" vertical="center"/>
    </xf>
    <xf numFmtId="15" fontId="29" fillId="0" borderId="1" xfId="10" applyNumberFormat="1" applyFont="1" applyFill="1" applyBorder="1" applyAlignment="1">
      <alignment horizontal="center" vertical="center" wrapText="1"/>
    </xf>
    <xf numFmtId="15" fontId="29" fillId="0" borderId="7" xfId="10" applyNumberFormat="1" applyFont="1" applyFill="1" applyBorder="1" applyAlignment="1">
      <alignment horizontal="center" vertical="center" wrapText="1"/>
    </xf>
    <xf numFmtId="15" fontId="29" fillId="0" borderId="8" xfId="10" applyNumberFormat="1" applyFont="1" applyFill="1" applyBorder="1" applyAlignment="1">
      <alignment horizontal="center" vertical="center" wrapText="1"/>
    </xf>
    <xf numFmtId="15" fontId="29" fillId="0" borderId="5" xfId="10" applyNumberFormat="1" applyFont="1" applyFill="1" applyBorder="1" applyAlignment="1">
      <alignment horizontal="center" vertical="top"/>
    </xf>
    <xf numFmtId="15" fontId="29" fillId="0" borderId="2" xfId="10" applyNumberFormat="1" applyFont="1" applyFill="1" applyBorder="1" applyAlignment="1">
      <alignment horizontal="center" vertical="top"/>
    </xf>
    <xf numFmtId="15" fontId="29" fillId="0" borderId="4" xfId="10" applyNumberFormat="1" applyFont="1" applyFill="1" applyBorder="1" applyAlignment="1">
      <alignment horizontal="center" vertical="top"/>
    </xf>
  </cellXfs>
  <cellStyles count="13">
    <cellStyle name="Comma" xfId="1" builtinId="3"/>
    <cellStyle name="Comma 10 2 2 2 3" xfId="6"/>
    <cellStyle name="Comma 11" xfId="8"/>
    <cellStyle name="Comma 33" xfId="5"/>
    <cellStyle name="Comma 43" xfId="10"/>
    <cellStyle name="Normal" xfId="0" builtinId="0"/>
    <cellStyle name="Normal 209" xfId="3"/>
    <cellStyle name="Normal 209 4" xfId="4"/>
    <cellStyle name="Normal 209 8 2 2 2 2" xfId="7"/>
    <cellStyle name="Normal 210 2" xfId="9"/>
    <cellStyle name="Normal 219" xfId="11"/>
    <cellStyle name="Normal 219 2" xfId="12"/>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43</xdr:col>
      <xdr:colOff>0</xdr:colOff>
      <xdr:row>74</xdr:row>
      <xdr:rowOff>0</xdr:rowOff>
    </xdr:from>
    <xdr:to>
      <xdr:col>43</xdr:col>
      <xdr:colOff>99288</xdr:colOff>
      <xdr:row>74</xdr:row>
      <xdr:rowOff>148166</xdr:rowOff>
    </xdr:to>
    <xdr:pic>
      <xdr:nvPicPr>
        <xdr:cNvPr id="2" name="Picture 1" descr="cid:image007.png@01D5C264.5C69E6A0">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5633025" y="18811875"/>
          <a:ext cx="9928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2895600</xdr:colOff>
      <xdr:row>0</xdr:row>
      <xdr:rowOff>0</xdr:rowOff>
    </xdr:from>
    <xdr:to>
      <xdr:col>5</xdr:col>
      <xdr:colOff>2901665</xdr:colOff>
      <xdr:row>1</xdr:row>
      <xdr:rowOff>142118</xdr:rowOff>
    </xdr:to>
    <xdr:pic>
      <xdr:nvPicPr>
        <xdr:cNvPr id="2" name="Picture 514" descr="small-logo">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2134850" y="0"/>
          <a:ext cx="6065" cy="361193"/>
        </a:xfrm>
        <a:prstGeom prst="rect">
          <a:avLst/>
        </a:prstGeom>
        <a:noFill/>
      </xdr:spPr>
    </xdr:pic>
    <xdr:clientData/>
  </xdr:twoCellAnchor>
  <xdr:twoCellAnchor editAs="oneCell">
    <xdr:from>
      <xdr:col>5</xdr:col>
      <xdr:colOff>2895600</xdr:colOff>
      <xdr:row>0</xdr:row>
      <xdr:rowOff>0</xdr:rowOff>
    </xdr:from>
    <xdr:to>
      <xdr:col>5</xdr:col>
      <xdr:colOff>2901665</xdr:colOff>
      <xdr:row>1</xdr:row>
      <xdr:rowOff>142118</xdr:rowOff>
    </xdr:to>
    <xdr:pic>
      <xdr:nvPicPr>
        <xdr:cNvPr id="3" name="Picture 514" descr="small-logo">
          <a:extLst>
            <a:ext uri="{FF2B5EF4-FFF2-40B4-BE49-F238E27FC236}">
              <a16:creationId xmlns:a16="http://schemas.microsoft.com/office/drawing/2014/main" id="{00000000-0008-0000-1F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2134850" y="0"/>
          <a:ext cx="6065" cy="361193"/>
        </a:xfrm>
        <a:prstGeom prst="rect">
          <a:avLst/>
        </a:prstGeom>
        <a:noFill/>
      </xdr:spPr>
    </xdr:pic>
    <xdr:clientData/>
  </xdr:twoCellAnchor>
  <xdr:twoCellAnchor editAs="oneCell">
    <xdr:from>
      <xdr:col>5</xdr:col>
      <xdr:colOff>2895600</xdr:colOff>
      <xdr:row>0</xdr:row>
      <xdr:rowOff>0</xdr:rowOff>
    </xdr:from>
    <xdr:to>
      <xdr:col>5</xdr:col>
      <xdr:colOff>2901665</xdr:colOff>
      <xdr:row>1</xdr:row>
      <xdr:rowOff>142118</xdr:rowOff>
    </xdr:to>
    <xdr:pic>
      <xdr:nvPicPr>
        <xdr:cNvPr id="4" name="Picture 514" descr="small-logo">
          <a:extLst>
            <a:ext uri="{FF2B5EF4-FFF2-40B4-BE49-F238E27FC236}">
              <a16:creationId xmlns:a16="http://schemas.microsoft.com/office/drawing/2014/main" id="{00000000-0008-0000-1F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2134850" y="0"/>
          <a:ext cx="6065" cy="361193"/>
        </a:xfrm>
        <a:prstGeom prst="rect">
          <a:avLst/>
        </a:prstGeom>
        <a:noFill/>
      </xdr:spPr>
    </xdr:pic>
    <xdr:clientData/>
  </xdr:twoCellAnchor>
  <xdr:twoCellAnchor editAs="oneCell">
    <xdr:from>
      <xdr:col>5</xdr:col>
      <xdr:colOff>2895600</xdr:colOff>
      <xdr:row>0</xdr:row>
      <xdr:rowOff>0</xdr:rowOff>
    </xdr:from>
    <xdr:to>
      <xdr:col>5</xdr:col>
      <xdr:colOff>2901665</xdr:colOff>
      <xdr:row>1</xdr:row>
      <xdr:rowOff>142118</xdr:rowOff>
    </xdr:to>
    <xdr:pic>
      <xdr:nvPicPr>
        <xdr:cNvPr id="5" name="Picture 514" descr="small-logo">
          <a:extLst>
            <a:ext uri="{FF2B5EF4-FFF2-40B4-BE49-F238E27FC236}">
              <a16:creationId xmlns:a16="http://schemas.microsoft.com/office/drawing/2014/main" id="{00000000-0008-0000-1F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2134850" y="0"/>
          <a:ext cx="6065" cy="361193"/>
        </a:xfrm>
        <a:prstGeom prst="rect">
          <a:avLst/>
        </a:prstGeom>
        <a:noFill/>
      </xdr:spPr>
    </xdr:pic>
    <xdr:clientData/>
  </xdr:twoCellAnchor>
  <xdr:twoCellAnchor>
    <xdr:from>
      <xdr:col>5</xdr:col>
      <xdr:colOff>1100664</xdr:colOff>
      <xdr:row>4</xdr:row>
      <xdr:rowOff>37798</xdr:rowOff>
    </xdr:from>
    <xdr:to>
      <xdr:col>5</xdr:col>
      <xdr:colOff>2574318</xdr:colOff>
      <xdr:row>8</xdr:row>
      <xdr:rowOff>217713</xdr:rowOff>
    </xdr:to>
    <xdr:pic>
      <xdr:nvPicPr>
        <xdr:cNvPr id="6" name="Picture 7">
          <a:extLst>
            <a:ext uri="{FF2B5EF4-FFF2-40B4-BE49-F238E27FC236}">
              <a16:creationId xmlns:a16="http://schemas.microsoft.com/office/drawing/2014/main" id="{00000000-0008-0000-1F00-000006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a:xfrm>
          <a:off x="10339914" y="914098"/>
          <a:ext cx="1473654" cy="105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H126"/>
  <sheetViews>
    <sheetView showGridLines="0" tabSelected="1" topLeftCell="C3" zoomScale="70" zoomScaleNormal="70" zoomScaleSheetLayoutView="70" workbookViewId="0">
      <selection activeCell="V22" sqref="V22"/>
    </sheetView>
  </sheetViews>
  <sheetFormatPr defaultColWidth="0" defaultRowHeight="15.75" customHeight="1" x14ac:dyDescent="0.25"/>
  <cols>
    <col min="1" max="1" width="9" style="72" hidden="1" customWidth="1"/>
    <col min="2" max="2" width="5" style="72" hidden="1" customWidth="1"/>
    <col min="3" max="3" width="3" style="72" customWidth="1"/>
    <col min="4" max="4" width="5" style="72" customWidth="1"/>
    <col min="5" max="5" width="96.7109375" style="288" customWidth="1"/>
    <col min="6" max="6" width="11.7109375" style="288" hidden="1" customWidth="1"/>
    <col min="7" max="7" width="11.5703125" style="288" hidden="1" customWidth="1"/>
    <col min="8" max="8" width="11.7109375" style="288" hidden="1" customWidth="1"/>
    <col min="9" max="9" width="19.140625" style="288" hidden="1" customWidth="1"/>
    <col min="10" max="10" width="30.85546875" style="288" hidden="1" customWidth="1"/>
    <col min="11" max="11" width="12.42578125" style="288" hidden="1" customWidth="1"/>
    <col min="12" max="12" width="16.7109375" style="289" bestFit="1" customWidth="1"/>
    <col min="13" max="13" width="15.5703125" style="289" customWidth="1"/>
    <col min="14" max="15" width="13.28515625" style="289" customWidth="1"/>
    <col min="16" max="16" width="14.140625" style="289" customWidth="1"/>
    <col min="17" max="17" width="16" style="288" hidden="1" customWidth="1"/>
    <col min="18" max="18" width="19.28515625" style="288" hidden="1" customWidth="1"/>
    <col min="19" max="19" width="16.5703125" style="288" customWidth="1"/>
    <col min="20" max="20" width="14.140625" style="288" bestFit="1" customWidth="1"/>
    <col min="21" max="21" width="14" style="288" customWidth="1"/>
    <col min="22" max="22" width="14.28515625" style="288" customWidth="1"/>
    <col min="23" max="23" width="12.140625" style="291" bestFit="1" customWidth="1"/>
    <col min="24" max="24" width="8.85546875" style="291" hidden="1" customWidth="1"/>
    <col min="25" max="25" width="2.140625" style="291" hidden="1" customWidth="1"/>
    <col min="26" max="26" width="13.85546875" style="292" hidden="1" customWidth="1"/>
    <col min="27" max="27" width="16" style="291" hidden="1" customWidth="1"/>
    <col min="28" max="28" width="9.7109375" style="291" hidden="1" customWidth="1"/>
    <col min="29" max="29" width="9.7109375" style="293" hidden="1" customWidth="1"/>
    <col min="30" max="32" width="16" style="293" hidden="1" customWidth="1"/>
    <col min="33" max="33" width="15.7109375" style="291" hidden="1" customWidth="1"/>
    <col min="34" max="36" width="18.28515625" style="291" hidden="1" customWidth="1"/>
    <col min="37" max="42" width="15.28515625" style="291" hidden="1" customWidth="1"/>
    <col min="43" max="43" width="15" style="294" hidden="1" customWidth="1"/>
    <col min="44" max="44" width="9.140625" style="72" hidden="1" customWidth="1"/>
    <col min="45" max="45" width="15.28515625" style="72" hidden="1" customWidth="1"/>
    <col min="46" max="47" width="13.85546875" style="72" hidden="1" customWidth="1"/>
    <col min="48" max="48" width="9.140625" style="72" hidden="1" customWidth="1"/>
    <col min="49" max="49" width="10.5703125" style="104" hidden="1" customWidth="1"/>
    <col min="50" max="50" width="10.140625" style="104" hidden="1" customWidth="1"/>
    <col min="51" max="57" width="9.140625" style="72" hidden="1" customWidth="1"/>
    <col min="58" max="61" width="16.5703125" style="72" hidden="1" customWidth="1"/>
    <col min="62" max="84" width="11.140625" style="72" hidden="1" customWidth="1"/>
    <col min="85" max="109" width="9.140625" style="72" hidden="1" customWidth="1"/>
    <col min="110" max="111" width="9.28515625" style="72" hidden="1" customWidth="1"/>
    <col min="112" max="112" width="16.5703125" style="72" hidden="1" customWidth="1"/>
    <col min="113" max="16384" width="9.140625" style="72" hidden="1"/>
  </cols>
  <sheetData>
    <row r="1" spans="4:108" ht="15.75" hidden="1" customHeight="1" x14ac:dyDescent="0.25">
      <c r="D1" s="1"/>
      <c r="E1" s="2"/>
      <c r="F1" s="2"/>
      <c r="G1" s="2"/>
      <c r="H1" s="2"/>
      <c r="I1" s="3"/>
      <c r="J1" s="4"/>
      <c r="K1" s="4"/>
      <c r="L1" s="4"/>
      <c r="M1" s="4"/>
      <c r="N1" s="5"/>
      <c r="O1" s="4"/>
      <c r="P1" s="4"/>
      <c r="Q1" s="4"/>
      <c r="R1" s="4"/>
      <c r="S1" s="4"/>
      <c r="T1" s="4"/>
      <c r="U1" s="4"/>
      <c r="V1" s="4"/>
      <c r="W1" s="6"/>
      <c r="X1" s="6"/>
      <c r="Y1" s="6"/>
      <c r="Z1" s="7"/>
      <c r="AA1" s="6"/>
      <c r="AB1" s="6"/>
      <c r="AC1" s="8"/>
      <c r="AD1" s="8"/>
      <c r="AE1" s="8"/>
      <c r="AF1" s="8"/>
      <c r="AG1" s="6"/>
      <c r="AH1" s="6"/>
      <c r="AI1" s="6"/>
      <c r="AJ1" s="6"/>
      <c r="AK1" s="6"/>
      <c r="AL1" s="6"/>
      <c r="AM1" s="6"/>
      <c r="AN1" s="6"/>
      <c r="AO1" s="6"/>
      <c r="AP1" s="6"/>
      <c r="AQ1" s="9"/>
      <c r="AR1" s="10"/>
      <c r="AS1" s="10"/>
      <c r="AT1" s="10"/>
      <c r="AU1" s="10"/>
      <c r="AV1" s="10"/>
      <c r="AW1" s="11"/>
      <c r="AX1" s="11"/>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row>
    <row r="2" spans="4:108" ht="20.100000000000001" hidden="1" customHeight="1" x14ac:dyDescent="0.25">
      <c r="D2" s="10"/>
      <c r="E2" s="12"/>
      <c r="F2" s="12"/>
      <c r="G2" s="12"/>
      <c r="H2" s="12"/>
      <c r="I2" s="12"/>
      <c r="J2" s="12"/>
      <c r="K2" s="12"/>
      <c r="L2" s="12"/>
      <c r="M2" s="12"/>
      <c r="N2" s="13"/>
      <c r="O2" s="12"/>
      <c r="P2" s="12"/>
      <c r="Q2" s="12"/>
      <c r="R2" s="12"/>
      <c r="S2" s="12"/>
      <c r="T2" s="12"/>
      <c r="U2" s="12"/>
      <c r="V2" s="12"/>
      <c r="W2" s="14"/>
      <c r="X2" s="14"/>
      <c r="Y2" s="14"/>
      <c r="Z2" s="15"/>
      <c r="AA2" s="14"/>
      <c r="AB2" s="14"/>
      <c r="AC2" s="16"/>
      <c r="AD2" s="16"/>
      <c r="AE2" s="16"/>
      <c r="AF2" s="16"/>
      <c r="AG2" s="14"/>
      <c r="AH2" s="14"/>
      <c r="AI2" s="14"/>
      <c r="AJ2" s="14"/>
      <c r="AK2" s="14"/>
      <c r="AL2" s="14"/>
      <c r="AM2" s="14"/>
      <c r="AN2" s="14"/>
      <c r="AO2" s="14"/>
      <c r="AP2" s="14"/>
      <c r="AQ2" s="17"/>
      <c r="AR2" s="10"/>
      <c r="AS2" s="10"/>
      <c r="AT2" s="10"/>
      <c r="AU2" s="10"/>
      <c r="AV2" s="10"/>
      <c r="AW2" s="11"/>
      <c r="AX2" s="11"/>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row>
    <row r="3" spans="4:108" s="23" customFormat="1" ht="17.25" customHeight="1" x14ac:dyDescent="0.25">
      <c r="D3" s="1"/>
      <c r="E3" s="18"/>
      <c r="F3" s="18"/>
      <c r="G3" s="18"/>
      <c r="H3" s="18"/>
      <c r="I3" s="19"/>
      <c r="J3" s="19"/>
      <c r="K3" s="19"/>
      <c r="L3" s="19"/>
      <c r="M3" s="19"/>
      <c r="N3" s="19"/>
      <c r="O3" s="19"/>
      <c r="P3" s="19"/>
      <c r="Q3" s="19"/>
      <c r="R3" s="19"/>
      <c r="S3" s="19"/>
      <c r="T3" s="19"/>
      <c r="U3" s="19"/>
      <c r="V3" s="19"/>
      <c r="W3" s="19"/>
      <c r="X3" s="19"/>
      <c r="Y3" s="19"/>
      <c r="Z3" s="20"/>
      <c r="AA3" s="19"/>
      <c r="AB3" s="19"/>
      <c r="AC3" s="21"/>
      <c r="AD3" s="21"/>
      <c r="AE3" s="21"/>
      <c r="AF3" s="21"/>
      <c r="AG3" s="19"/>
      <c r="AH3" s="19"/>
      <c r="AI3" s="19"/>
      <c r="AJ3" s="19"/>
      <c r="AK3" s="19"/>
      <c r="AL3" s="19"/>
      <c r="AM3" s="19"/>
      <c r="AN3" s="19"/>
      <c r="AO3" s="19"/>
      <c r="AP3" s="19"/>
      <c r="AQ3" s="22"/>
    </row>
    <row r="4" spans="4:108" s="23" customFormat="1" ht="19.5" customHeight="1" x14ac:dyDescent="0.25">
      <c r="D4" s="1" t="s">
        <v>0</v>
      </c>
      <c r="E4" s="18"/>
      <c r="F4" s="18"/>
      <c r="G4" s="18"/>
      <c r="H4" s="18"/>
      <c r="I4" s="24"/>
      <c r="J4" s="25"/>
      <c r="K4" s="25"/>
      <c r="L4" s="25"/>
      <c r="M4" s="25"/>
      <c r="N4" s="25"/>
      <c r="O4" s="25"/>
      <c r="P4" s="25"/>
      <c r="Q4" s="25"/>
      <c r="R4" s="25"/>
      <c r="S4" s="25"/>
      <c r="T4" s="25"/>
      <c r="U4" s="25"/>
      <c r="V4" s="25"/>
      <c r="W4" s="25"/>
      <c r="X4" s="25"/>
      <c r="Y4" s="25"/>
      <c r="Z4" s="26"/>
      <c r="AA4" s="25"/>
      <c r="AB4" s="25"/>
      <c r="AC4" s="27"/>
      <c r="AD4" s="27"/>
      <c r="AE4" s="27"/>
      <c r="AF4" s="27"/>
      <c r="AG4" s="25"/>
      <c r="AH4" s="25"/>
      <c r="AI4" s="25"/>
      <c r="AJ4" s="25"/>
      <c r="AK4" s="25"/>
      <c r="AL4" s="25"/>
      <c r="AM4" s="25"/>
      <c r="AN4" s="25"/>
      <c r="AO4" s="25"/>
      <c r="AP4" s="25"/>
      <c r="AQ4" s="22"/>
    </row>
    <row r="5" spans="4:108" ht="15.75" customHeight="1" x14ac:dyDescent="0.3">
      <c r="D5" s="28" t="s">
        <v>1</v>
      </c>
      <c r="E5" s="29"/>
      <c r="F5" s="29"/>
      <c r="G5" s="29"/>
      <c r="H5" s="29"/>
      <c r="I5" s="29"/>
      <c r="J5" s="29"/>
      <c r="K5" s="29"/>
      <c r="L5" s="29"/>
      <c r="M5" s="29"/>
      <c r="N5" s="30"/>
      <c r="O5" s="29"/>
      <c r="P5" s="29"/>
      <c r="Q5" s="29"/>
      <c r="R5" s="29"/>
      <c r="S5" s="29"/>
      <c r="T5" s="29"/>
      <c r="U5" s="31"/>
      <c r="V5" s="546" t="s">
        <v>2</v>
      </c>
      <c r="W5" s="546"/>
      <c r="X5" s="32"/>
      <c r="Y5" s="32"/>
      <c r="Z5" s="33"/>
      <c r="AA5" s="32"/>
      <c r="AB5" s="32"/>
      <c r="AC5" s="34"/>
      <c r="AD5" s="34"/>
      <c r="AE5" s="34"/>
      <c r="AF5" s="34"/>
      <c r="AG5" s="32"/>
      <c r="AH5" s="32"/>
      <c r="AI5" s="32"/>
      <c r="AJ5" s="32"/>
      <c r="AK5" s="32"/>
      <c r="AL5" s="32"/>
      <c r="AM5" s="32"/>
      <c r="AN5" s="32"/>
      <c r="AO5" s="32"/>
      <c r="AP5" s="32"/>
      <c r="AQ5" s="35"/>
      <c r="AR5" s="10"/>
      <c r="AS5" s="10"/>
      <c r="AT5" s="10"/>
      <c r="AU5" s="10"/>
      <c r="AV5" s="10"/>
      <c r="AW5" s="11"/>
      <c r="AX5" s="11"/>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row>
    <row r="6" spans="4:108" ht="9" customHeight="1" x14ac:dyDescent="0.25">
      <c r="D6" s="2"/>
      <c r="E6" s="29"/>
      <c r="F6" s="29"/>
      <c r="G6" s="29"/>
      <c r="H6" s="29"/>
      <c r="I6" s="29"/>
      <c r="J6" s="29"/>
      <c r="K6" s="29"/>
      <c r="L6" s="29"/>
      <c r="M6" s="29"/>
      <c r="N6" s="30"/>
      <c r="O6" s="29"/>
      <c r="P6" s="29"/>
      <c r="Q6" s="29"/>
      <c r="R6" s="29"/>
      <c r="S6" s="29"/>
      <c r="T6" s="29"/>
      <c r="U6" s="29"/>
      <c r="V6" s="29"/>
      <c r="W6" s="36"/>
      <c r="X6" s="36"/>
      <c r="Y6" s="36"/>
      <c r="Z6" s="37"/>
      <c r="AA6" s="36"/>
      <c r="AB6" s="36"/>
      <c r="AC6" s="38"/>
      <c r="AD6" s="38"/>
      <c r="AE6" s="38"/>
      <c r="AF6" s="38"/>
      <c r="AG6" s="36"/>
      <c r="AH6" s="36"/>
      <c r="AI6" s="36"/>
      <c r="AJ6" s="36"/>
      <c r="AK6" s="36"/>
      <c r="AL6" s="36"/>
      <c r="AM6" s="36"/>
      <c r="AN6" s="36"/>
      <c r="AO6" s="36"/>
      <c r="AP6" s="36"/>
      <c r="AQ6" s="35"/>
      <c r="AR6" s="10"/>
      <c r="AS6" s="10"/>
      <c r="AT6" s="10"/>
      <c r="AU6" s="10"/>
      <c r="AV6" s="10"/>
      <c r="AW6" s="11"/>
      <c r="AX6" s="11"/>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row>
    <row r="7" spans="4:108" ht="17.100000000000001" customHeight="1" x14ac:dyDescent="0.3">
      <c r="D7" s="547" t="s">
        <v>3</v>
      </c>
      <c r="E7" s="550" t="s">
        <v>4</v>
      </c>
      <c r="F7" s="543" t="s">
        <v>5</v>
      </c>
      <c r="G7" s="544"/>
      <c r="H7" s="544"/>
      <c r="I7" s="544"/>
      <c r="J7" s="544"/>
      <c r="K7" s="545"/>
      <c r="L7" s="536" t="s">
        <v>5</v>
      </c>
      <c r="M7" s="538"/>
      <c r="N7" s="538"/>
      <c r="O7" s="538"/>
      <c r="P7" s="538"/>
      <c r="Q7" s="538"/>
      <c r="R7" s="537"/>
      <c r="S7" s="553" t="s">
        <v>6</v>
      </c>
      <c r="T7" s="554"/>
      <c r="U7" s="554"/>
      <c r="V7" s="554"/>
      <c r="W7" s="555"/>
      <c r="X7" s="39"/>
      <c r="Y7" s="39"/>
      <c r="Z7" s="40" t="s">
        <v>7</v>
      </c>
      <c r="AA7" s="41" t="s">
        <v>6</v>
      </c>
      <c r="AB7" s="39"/>
      <c r="AC7" s="42"/>
      <c r="AD7" s="42"/>
      <c r="AE7" s="42"/>
      <c r="AF7" s="42"/>
      <c r="AG7" s="542" t="s">
        <v>8</v>
      </c>
      <c r="AH7" s="542"/>
      <c r="AI7" s="39" t="s">
        <v>5</v>
      </c>
      <c r="AJ7" s="39"/>
      <c r="AK7" s="39"/>
      <c r="AL7" s="39"/>
      <c r="AM7" s="39"/>
      <c r="AN7" s="39"/>
      <c r="AO7" s="39"/>
      <c r="AP7" s="39"/>
      <c r="AQ7" s="43"/>
      <c r="AR7" s="10"/>
      <c r="AS7" s="10"/>
      <c r="AT7" s="10"/>
      <c r="AU7" s="10"/>
      <c r="AV7" s="10"/>
      <c r="AW7" s="11" t="s">
        <v>9</v>
      </c>
      <c r="AX7" s="11" t="s">
        <v>10</v>
      </c>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536" t="s">
        <v>5</v>
      </c>
      <c r="CK7" s="538"/>
      <c r="CL7" s="538"/>
      <c r="CM7" s="538"/>
      <c r="CN7" s="538"/>
      <c r="CO7" s="539" t="s">
        <v>6</v>
      </c>
      <c r="CP7" s="539"/>
      <c r="CQ7" s="539"/>
      <c r="CR7" s="539"/>
      <c r="CS7" s="539"/>
      <c r="CT7" s="10"/>
      <c r="CU7" s="533"/>
      <c r="CV7" s="533"/>
      <c r="CW7" s="533"/>
      <c r="CX7" s="533"/>
      <c r="CY7" s="533"/>
      <c r="CZ7" s="533"/>
      <c r="DA7" s="533"/>
      <c r="DB7" s="533"/>
      <c r="DC7" s="533"/>
      <c r="DD7" s="533"/>
    </row>
    <row r="8" spans="4:108" ht="17.100000000000001" customHeight="1" x14ac:dyDescent="0.3">
      <c r="D8" s="548"/>
      <c r="E8" s="551"/>
      <c r="F8" s="543" t="s">
        <v>11</v>
      </c>
      <c r="G8" s="544"/>
      <c r="H8" s="545"/>
      <c r="I8" s="543" t="s">
        <v>12</v>
      </c>
      <c r="J8" s="544"/>
      <c r="K8" s="44" t="s">
        <v>13</v>
      </c>
      <c r="L8" s="539" t="s">
        <v>11</v>
      </c>
      <c r="M8" s="539"/>
      <c r="N8" s="539"/>
      <c r="O8" s="538" t="s">
        <v>13</v>
      </c>
      <c r="P8" s="537"/>
      <c r="Q8" s="536" t="s">
        <v>13</v>
      </c>
      <c r="R8" s="538"/>
      <c r="S8" s="539" t="s">
        <v>11</v>
      </c>
      <c r="T8" s="539"/>
      <c r="U8" s="539"/>
      <c r="V8" s="536" t="s">
        <v>13</v>
      </c>
      <c r="W8" s="537"/>
      <c r="X8" s="45"/>
      <c r="Y8" s="45"/>
      <c r="Z8" s="539" t="s">
        <v>14</v>
      </c>
      <c r="AA8" s="539"/>
      <c r="AB8" s="45"/>
      <c r="AC8" s="42"/>
      <c r="AD8" s="42"/>
      <c r="AE8" s="42"/>
      <c r="AF8" s="42"/>
      <c r="AG8" s="540" t="s">
        <v>14</v>
      </c>
      <c r="AH8" s="540"/>
      <c r="AI8" s="536" t="s">
        <v>12</v>
      </c>
      <c r="AJ8" s="538"/>
      <c r="AK8" s="45"/>
      <c r="AL8" s="45"/>
      <c r="AM8" s="45"/>
      <c r="AN8" s="45"/>
      <c r="AO8" s="45"/>
      <c r="AP8" s="45"/>
      <c r="AQ8" s="43" t="s">
        <v>13</v>
      </c>
      <c r="AR8" s="10"/>
      <c r="AS8" s="10"/>
      <c r="AT8" s="541" t="s">
        <v>15</v>
      </c>
      <c r="AU8" s="541"/>
      <c r="AV8" s="10"/>
      <c r="AW8" s="541" t="s">
        <v>8</v>
      </c>
      <c r="AX8" s="541"/>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536" t="s">
        <v>11</v>
      </c>
      <c r="CK8" s="538"/>
      <c r="CL8" s="537"/>
      <c r="CM8" s="536" t="s">
        <v>13</v>
      </c>
      <c r="CN8" s="537"/>
      <c r="CO8" s="536" t="s">
        <v>11</v>
      </c>
      <c r="CP8" s="538"/>
      <c r="CQ8" s="537"/>
      <c r="CR8" s="538" t="s">
        <v>13</v>
      </c>
      <c r="CS8" s="537"/>
      <c r="CT8" s="10"/>
      <c r="CU8" s="533"/>
      <c r="CV8" s="533"/>
      <c r="CW8" s="533"/>
      <c r="CX8" s="533"/>
      <c r="CY8" s="533"/>
      <c r="CZ8" s="533"/>
      <c r="DA8" s="533"/>
      <c r="DB8" s="533"/>
      <c r="DC8" s="533"/>
      <c r="DD8" s="533"/>
    </row>
    <row r="9" spans="4:108" ht="17.100000000000001" customHeight="1" x14ac:dyDescent="0.25">
      <c r="D9" s="548"/>
      <c r="E9" s="551"/>
      <c r="F9" s="46">
        <v>45291</v>
      </c>
      <c r="G9" s="46">
        <v>45199</v>
      </c>
      <c r="H9" s="46">
        <v>44926</v>
      </c>
      <c r="I9" s="47">
        <v>45291</v>
      </c>
      <c r="J9" s="47">
        <v>44926</v>
      </c>
      <c r="K9" s="46">
        <v>45016</v>
      </c>
      <c r="L9" s="48">
        <v>45747</v>
      </c>
      <c r="M9" s="48">
        <v>45657</v>
      </c>
      <c r="N9" s="49">
        <v>45382</v>
      </c>
      <c r="O9" s="48">
        <v>45747</v>
      </c>
      <c r="P9" s="48">
        <v>45382</v>
      </c>
      <c r="Q9" s="50">
        <v>45382</v>
      </c>
      <c r="R9" s="50">
        <v>45016</v>
      </c>
      <c r="S9" s="48">
        <v>45747</v>
      </c>
      <c r="T9" s="48">
        <v>45657</v>
      </c>
      <c r="U9" s="48">
        <v>45382</v>
      </c>
      <c r="V9" s="48">
        <v>45747</v>
      </c>
      <c r="W9" s="50">
        <v>45382</v>
      </c>
      <c r="X9" s="51"/>
      <c r="Y9" s="51"/>
      <c r="Z9" s="46">
        <v>45291</v>
      </c>
      <c r="AA9" s="46">
        <v>45657</v>
      </c>
      <c r="AB9" s="51"/>
      <c r="AC9" s="52"/>
      <c r="AD9" s="52"/>
      <c r="AE9" s="52"/>
      <c r="AF9" s="52"/>
      <c r="AG9" s="53">
        <f>J9</f>
        <v>44926</v>
      </c>
      <c r="AH9" s="50">
        <f>I9</f>
        <v>45291</v>
      </c>
      <c r="AI9" s="54">
        <v>45291</v>
      </c>
      <c r="AJ9" s="54">
        <v>44926</v>
      </c>
      <c r="AK9" s="534" t="s">
        <v>16</v>
      </c>
      <c r="AL9" s="535"/>
      <c r="AM9" s="535"/>
      <c r="AN9" s="51"/>
      <c r="AO9" s="51"/>
      <c r="AP9" s="51"/>
      <c r="AQ9" s="55">
        <v>45016</v>
      </c>
      <c r="AR9" s="10" t="s">
        <v>17</v>
      </c>
      <c r="AS9" s="10" t="s">
        <v>18</v>
      </c>
      <c r="AT9" s="56">
        <v>44561</v>
      </c>
      <c r="AU9" s="56">
        <v>44561</v>
      </c>
      <c r="AV9" s="10"/>
      <c r="AW9" s="57">
        <v>44469</v>
      </c>
      <c r="AX9" s="57">
        <v>44377</v>
      </c>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t="s">
        <v>19</v>
      </c>
      <c r="CI9" s="10"/>
      <c r="CJ9" s="58">
        <v>44651</v>
      </c>
      <c r="CK9" s="58">
        <v>44561</v>
      </c>
      <c r="CL9" s="58">
        <v>44286</v>
      </c>
      <c r="CM9" s="58">
        <v>44651</v>
      </c>
      <c r="CN9" s="58">
        <v>44286</v>
      </c>
      <c r="CO9" s="58">
        <f>CJ9</f>
        <v>44651</v>
      </c>
      <c r="CP9" s="58">
        <f>CK9</f>
        <v>44561</v>
      </c>
      <c r="CQ9" s="58">
        <f>CL9</f>
        <v>44286</v>
      </c>
      <c r="CR9" s="58">
        <f>CM9</f>
        <v>44651</v>
      </c>
      <c r="CS9" s="58">
        <f>CN9</f>
        <v>44286</v>
      </c>
      <c r="CT9" s="10"/>
      <c r="CU9" s="59"/>
      <c r="CV9" s="59"/>
      <c r="CW9" s="59"/>
      <c r="CX9" s="59"/>
      <c r="CY9" s="59"/>
      <c r="CZ9" s="10" t="s">
        <v>20</v>
      </c>
      <c r="DA9" s="59"/>
      <c r="DB9" s="59"/>
      <c r="DC9" s="59"/>
      <c r="DD9" s="59"/>
    </row>
    <row r="10" spans="4:108" ht="45" customHeight="1" x14ac:dyDescent="0.3">
      <c r="D10" s="549"/>
      <c r="E10" s="552"/>
      <c r="F10" s="60" t="s">
        <v>21</v>
      </c>
      <c r="G10" s="60" t="s">
        <v>21</v>
      </c>
      <c r="H10" s="60" t="s">
        <v>21</v>
      </c>
      <c r="I10" s="60" t="s">
        <v>21</v>
      </c>
      <c r="J10" s="60" t="s">
        <v>21</v>
      </c>
      <c r="K10" s="60" t="s">
        <v>22</v>
      </c>
      <c r="L10" s="61" t="s">
        <v>23</v>
      </c>
      <c r="M10" s="61" t="s">
        <v>24</v>
      </c>
      <c r="N10" s="61" t="s">
        <v>25</v>
      </c>
      <c r="O10" s="61" t="s">
        <v>26</v>
      </c>
      <c r="P10" s="61" t="s">
        <v>24</v>
      </c>
      <c r="Q10" s="61" t="s">
        <v>26</v>
      </c>
      <c r="R10" s="61" t="s">
        <v>24</v>
      </c>
      <c r="S10" s="61" t="s">
        <v>23</v>
      </c>
      <c r="T10" s="61" t="s">
        <v>21</v>
      </c>
      <c r="U10" s="61" t="s">
        <v>23</v>
      </c>
      <c r="V10" s="61" t="s">
        <v>26</v>
      </c>
      <c r="W10" s="61" t="s">
        <v>26</v>
      </c>
      <c r="X10" s="62"/>
      <c r="Y10" s="62"/>
      <c r="Z10" s="63" t="s">
        <v>21</v>
      </c>
      <c r="AA10" s="64" t="s">
        <v>21</v>
      </c>
      <c r="AB10" s="62"/>
      <c r="AC10" s="65"/>
      <c r="AD10" s="65"/>
      <c r="AE10" s="65"/>
      <c r="AF10" s="65"/>
      <c r="AG10" s="61" t="s">
        <v>26</v>
      </c>
      <c r="AH10" s="61" t="s">
        <v>27</v>
      </c>
      <c r="AI10" s="66" t="s">
        <v>28</v>
      </c>
      <c r="AJ10" s="61" t="s">
        <v>27</v>
      </c>
      <c r="AK10" s="62" t="s">
        <v>29</v>
      </c>
      <c r="AL10" s="62" t="s">
        <v>30</v>
      </c>
      <c r="AM10" s="62" t="s">
        <v>31</v>
      </c>
      <c r="AN10" s="62" t="s">
        <v>32</v>
      </c>
      <c r="AO10" s="62" t="s">
        <v>33</v>
      </c>
      <c r="AP10" s="67" t="e">
        <f>(V13-#REF!)/#REF!</f>
        <v>#REF!</v>
      </c>
      <c r="AQ10" s="68" t="s">
        <v>22</v>
      </c>
      <c r="AR10" s="10" t="s">
        <v>34</v>
      </c>
      <c r="AS10" s="10" t="s">
        <v>34</v>
      </c>
      <c r="AT10" s="69" t="s">
        <v>5</v>
      </c>
      <c r="AU10" s="69" t="s">
        <v>8</v>
      </c>
      <c r="AV10" s="10"/>
      <c r="AW10" s="70" t="s">
        <v>35</v>
      </c>
      <c r="AX10" s="70" t="s">
        <v>35</v>
      </c>
      <c r="AY10" s="10"/>
      <c r="AZ10" s="10"/>
      <c r="BA10" s="10"/>
      <c r="BB10" s="10"/>
      <c r="BC10" s="10"/>
      <c r="BD10" s="10"/>
      <c r="BE10" s="10"/>
      <c r="BF10" s="10"/>
      <c r="BG10" s="10"/>
      <c r="BH10" s="10"/>
      <c r="BI10" s="10"/>
      <c r="BJ10" s="71" t="s">
        <v>36</v>
      </c>
      <c r="BU10" s="71" t="s">
        <v>37</v>
      </c>
      <c r="BX10" s="73" t="e">
        <f>SUM(BU13:CD71)</f>
        <v>#REF!</v>
      </c>
      <c r="CH10" s="72" t="s">
        <v>34</v>
      </c>
      <c r="CJ10" s="74" t="s">
        <v>38</v>
      </c>
      <c r="CK10" s="74" t="s">
        <v>35</v>
      </c>
      <c r="CL10" s="74" t="s">
        <v>38</v>
      </c>
      <c r="CM10" s="74" t="s">
        <v>22</v>
      </c>
      <c r="CN10" s="74" t="s">
        <v>22</v>
      </c>
      <c r="CO10" s="74" t="s">
        <v>39</v>
      </c>
      <c r="CP10" s="74" t="s">
        <v>35</v>
      </c>
      <c r="CQ10" s="74" t="s">
        <v>39</v>
      </c>
      <c r="CR10" s="74" t="s">
        <v>22</v>
      </c>
      <c r="CS10" s="74" t="s">
        <v>22</v>
      </c>
      <c r="CU10" s="75"/>
      <c r="CV10" s="75"/>
      <c r="CW10" s="75"/>
      <c r="CX10" s="75"/>
      <c r="CY10" s="75"/>
      <c r="CZ10" s="75" t="s">
        <v>34</v>
      </c>
      <c r="DA10" s="75"/>
      <c r="DB10" s="75"/>
      <c r="DC10" s="75"/>
      <c r="DD10" s="75"/>
    </row>
    <row r="11" spans="4:108" ht="9" customHeight="1" x14ac:dyDescent="0.3">
      <c r="D11" s="76"/>
      <c r="E11" s="77"/>
      <c r="F11" s="77"/>
      <c r="G11" s="77"/>
      <c r="H11" s="77"/>
      <c r="I11" s="78"/>
      <c r="J11" s="78"/>
      <c r="K11" s="78"/>
      <c r="L11" s="78"/>
      <c r="M11" s="78"/>
      <c r="N11" s="79"/>
      <c r="O11" s="78"/>
      <c r="P11" s="78"/>
      <c r="Q11" s="78"/>
      <c r="R11" s="78"/>
      <c r="S11" s="78"/>
      <c r="T11" s="78"/>
      <c r="U11" s="78"/>
      <c r="V11" s="78"/>
      <c r="W11" s="80"/>
      <c r="X11" s="81"/>
      <c r="Y11" s="81"/>
      <c r="Z11" s="82"/>
      <c r="AA11" s="81"/>
      <c r="AB11" s="81"/>
      <c r="AC11" s="83"/>
      <c r="AD11" s="83"/>
      <c r="AE11" s="83"/>
      <c r="AF11" s="83"/>
      <c r="AG11" s="80"/>
      <c r="AH11" s="84"/>
      <c r="AI11" s="78"/>
      <c r="AJ11" s="78"/>
      <c r="AK11" s="81"/>
      <c r="AL11" s="81"/>
      <c r="AM11" s="81"/>
      <c r="AN11" s="81"/>
      <c r="AO11" s="81"/>
      <c r="AP11" s="67" t="e">
        <f>(V14-#REF!)/#REF!</f>
        <v>#REF!</v>
      </c>
      <c r="AQ11" s="85"/>
      <c r="AW11" s="11"/>
      <c r="AX11" s="11"/>
    </row>
    <row r="12" spans="4:108" ht="23.25" customHeight="1" x14ac:dyDescent="0.25">
      <c r="D12" s="86">
        <v>1</v>
      </c>
      <c r="E12" s="87" t="s">
        <v>40</v>
      </c>
      <c r="F12" s="87"/>
      <c r="G12" s="87"/>
      <c r="H12" s="87"/>
      <c r="I12" s="88"/>
      <c r="J12" s="88"/>
      <c r="K12" s="88"/>
      <c r="L12" s="88"/>
      <c r="M12" s="88"/>
      <c r="N12" s="89"/>
      <c r="O12" s="88"/>
      <c r="P12" s="88"/>
      <c r="Q12" s="88"/>
      <c r="R12" s="88"/>
      <c r="S12" s="88"/>
      <c r="T12" s="88"/>
      <c r="U12" s="88"/>
      <c r="V12" s="88"/>
      <c r="W12" s="90"/>
      <c r="X12" s="91"/>
      <c r="Y12" s="91"/>
      <c r="Z12" s="92"/>
      <c r="AA12" s="91"/>
      <c r="AB12" s="91"/>
      <c r="AC12" s="93"/>
      <c r="AD12" s="93"/>
      <c r="AE12" s="93"/>
      <c r="AF12" s="93"/>
      <c r="AG12" s="90"/>
      <c r="AH12" s="94"/>
      <c r="AI12" s="88"/>
      <c r="AJ12" s="88"/>
      <c r="AK12" s="91"/>
      <c r="AL12" s="91"/>
      <c r="AM12" s="91"/>
      <c r="AN12" s="91"/>
      <c r="AO12" s="91"/>
      <c r="AP12" s="67" t="e">
        <f>(V15-#REF!)/#REF!</f>
        <v>#REF!</v>
      </c>
      <c r="AQ12" s="95"/>
      <c r="AW12" s="11"/>
      <c r="AX12" s="11"/>
      <c r="BB12" s="72" t="s">
        <v>41</v>
      </c>
      <c r="BC12" s="72" t="s">
        <v>42</v>
      </c>
      <c r="BD12" s="72" t="s">
        <v>43</v>
      </c>
      <c r="BE12" s="72" t="s">
        <v>44</v>
      </c>
      <c r="BF12" s="72" t="s">
        <v>41</v>
      </c>
      <c r="BG12" s="72" t="s">
        <v>42</v>
      </c>
      <c r="BH12" s="72" t="s">
        <v>43</v>
      </c>
      <c r="BI12" s="72" t="s">
        <v>44</v>
      </c>
    </row>
    <row r="13" spans="4:108" ht="19.5" x14ac:dyDescent="0.25">
      <c r="D13" s="86"/>
      <c r="E13" s="96" t="s">
        <v>45</v>
      </c>
      <c r="F13" s="97">
        <f>I13-G13-AN13</f>
        <v>19027</v>
      </c>
      <c r="G13" s="98">
        <v>7275</v>
      </c>
      <c r="H13" s="98">
        <v>7089</v>
      </c>
      <c r="I13" s="98">
        <v>33188</v>
      </c>
      <c r="J13" s="98">
        <v>21257</v>
      </c>
      <c r="K13" s="98">
        <v>27938</v>
      </c>
      <c r="L13" s="98">
        <f>O13-Z13</f>
        <v>7586.9303699999982</v>
      </c>
      <c r="M13" s="98">
        <v>10159.3796</v>
      </c>
      <c r="N13" s="98">
        <v>8330</v>
      </c>
      <c r="O13" s="98">
        <v>33188</v>
      </c>
      <c r="P13" s="98">
        <v>33157</v>
      </c>
      <c r="Q13" s="98">
        <v>32091</v>
      </c>
      <c r="R13" s="98">
        <v>29697</v>
      </c>
      <c r="S13" s="98">
        <f>V13-AA13</f>
        <v>9304</v>
      </c>
      <c r="T13" s="98">
        <v>13869</v>
      </c>
      <c r="U13" s="98">
        <v>11866</v>
      </c>
      <c r="V13" s="98">
        <v>42241</v>
      </c>
      <c r="W13" s="98">
        <v>40824</v>
      </c>
      <c r="X13" s="99"/>
      <c r="Y13" s="99"/>
      <c r="Z13" s="100">
        <v>25601.069630000002</v>
      </c>
      <c r="AA13" s="99">
        <v>32937</v>
      </c>
      <c r="AB13" s="101" t="e">
        <f>(#REF!-S13)/#REF!</f>
        <v>#REF!</v>
      </c>
      <c r="AC13" s="102">
        <f t="shared" ref="AC13:AC45" si="0">S13+T13-V13</f>
        <v>-19068</v>
      </c>
      <c r="AD13" s="102">
        <v>8490</v>
      </c>
      <c r="AE13" s="102">
        <f t="shared" ref="AE13:AE71" si="1">U13+AD13</f>
        <v>20356</v>
      </c>
      <c r="AF13" s="102" t="e">
        <f>#REF!-AE13</f>
        <v>#REF!</v>
      </c>
      <c r="AG13" s="98">
        <v>30806</v>
      </c>
      <c r="AH13" s="98">
        <v>28958</v>
      </c>
      <c r="AI13" s="98">
        <v>24014</v>
      </c>
      <c r="AJ13" s="98">
        <v>22617</v>
      </c>
      <c r="AK13" s="99">
        <v>15106</v>
      </c>
      <c r="AL13" s="99">
        <v>7268</v>
      </c>
      <c r="AM13" s="99">
        <v>14824</v>
      </c>
      <c r="AN13" s="99">
        <v>6886</v>
      </c>
      <c r="AO13" s="99">
        <v>8490</v>
      </c>
      <c r="AP13" s="67" t="e">
        <f>(V16-#REF!)/#REF!</f>
        <v>#REF!</v>
      </c>
      <c r="AQ13" s="103">
        <v>39592</v>
      </c>
      <c r="AR13" s="73">
        <v>6821</v>
      </c>
      <c r="AS13" s="73">
        <v>9001.8943099999997</v>
      </c>
      <c r="AT13" s="73">
        <v>4872.2260130000004</v>
      </c>
      <c r="AU13" s="73">
        <v>10427.338239999999</v>
      </c>
      <c r="AV13" s="73"/>
      <c r="AW13" s="104">
        <v>2585.9659799999999</v>
      </c>
      <c r="AX13" s="104">
        <v>2716.1438899999998</v>
      </c>
      <c r="AZ13" s="73"/>
      <c r="BA13" s="73"/>
      <c r="BB13" s="73">
        <v>10427.08324</v>
      </c>
      <c r="BC13" s="73">
        <v>5124.9733699999997</v>
      </c>
      <c r="BD13" s="73">
        <v>4872.2260130000004</v>
      </c>
      <c r="BE13" s="73">
        <v>3541.3250088999998</v>
      </c>
      <c r="BF13" s="73">
        <f t="shared" ref="BF13:BF24" si="2">AH13-BB13</f>
        <v>18530.91676</v>
      </c>
      <c r="BG13" s="73" t="e">
        <f>#REF!-BC13</f>
        <v>#REF!</v>
      </c>
      <c r="BH13" s="73">
        <f t="shared" ref="BH13:BH24" si="3">I13-BD13</f>
        <v>28315.773987</v>
      </c>
      <c r="BI13" s="73" t="e">
        <f>BE13-#REF!</f>
        <v>#REF!</v>
      </c>
      <c r="BJ13" s="105">
        <v>44.046517299999998</v>
      </c>
      <c r="BK13" s="105">
        <v>-7596.0611466</v>
      </c>
      <c r="BL13" s="105">
        <v>-725.844938799999</v>
      </c>
      <c r="BM13" s="105">
        <v>0</v>
      </c>
      <c r="BN13" s="105">
        <v>-540.26323000000002</v>
      </c>
      <c r="BO13" s="105">
        <v>-9258.6126100000001</v>
      </c>
      <c r="BP13" s="105">
        <v>-182.01262000000099</v>
      </c>
      <c r="BQ13" s="105">
        <v>0</v>
      </c>
      <c r="BR13" s="106">
        <v>50212.163399999998</v>
      </c>
      <c r="BS13" s="107">
        <v>61186.139690000004</v>
      </c>
      <c r="BT13" s="73"/>
      <c r="BU13" s="73">
        <f>BJ13-I13</f>
        <v>-33143.953482700002</v>
      </c>
      <c r="BV13" s="73" t="e">
        <f>BK13-#REF!</f>
        <v>#REF!</v>
      </c>
      <c r="BW13" s="73" t="e">
        <f>BL13-#REF!</f>
        <v>#REF!</v>
      </c>
      <c r="BX13" s="73" t="e">
        <f>BM13-#REF!</f>
        <v>#REF!</v>
      </c>
      <c r="BY13" s="73" t="e">
        <f>BN13-#REF!</f>
        <v>#REF!</v>
      </c>
      <c r="BZ13" s="73">
        <f>BO13-AH13</f>
        <v>-38216.612609999996</v>
      </c>
      <c r="CA13" s="73">
        <f>BP13-AG13</f>
        <v>-30988.012620000001</v>
      </c>
      <c r="CB13" s="73" t="e">
        <f>BQ13-#REF!</f>
        <v>#REF!</v>
      </c>
      <c r="CC13" s="73" t="e">
        <f>BR13-#REF!</f>
        <v>#REF!</v>
      </c>
      <c r="CD13" s="73" t="e">
        <f>BS13-#REF!</f>
        <v>#REF!</v>
      </c>
      <c r="CE13" s="105"/>
      <c r="CF13" s="108"/>
      <c r="CH13" s="73">
        <v>21257</v>
      </c>
      <c r="CI13" s="73"/>
      <c r="CJ13" s="73" t="e">
        <f>ROUND(#REF!,0)</f>
        <v>#REF!</v>
      </c>
      <c r="CK13" s="73">
        <f>ROUND(J13,0)</f>
        <v>21257</v>
      </c>
      <c r="CL13" s="73" t="e">
        <f>ROUND(#REF!,0)</f>
        <v>#REF!</v>
      </c>
      <c r="CM13" s="73">
        <f>ROUND(I13,0)</f>
        <v>33188</v>
      </c>
      <c r="CN13" s="73" t="e">
        <f>ROUND(#REF!,0)</f>
        <v>#REF!</v>
      </c>
      <c r="CO13" s="73" t="e">
        <f>ROUND(#REF!,0)</f>
        <v>#REF!</v>
      </c>
      <c r="CP13" s="73">
        <f>ROUND(AG13,0)</f>
        <v>30806</v>
      </c>
      <c r="CQ13" s="73" t="e">
        <f>ROUND(#REF!,0)</f>
        <v>#REF!</v>
      </c>
      <c r="CR13" s="73">
        <f>ROUND(AH13,0)</f>
        <v>28958</v>
      </c>
      <c r="CS13" s="73" t="e">
        <f>ROUND(#REF!,0)</f>
        <v>#REF!</v>
      </c>
      <c r="CT13" s="73"/>
      <c r="CU13" s="73"/>
      <c r="CV13" s="73"/>
      <c r="CW13" s="73"/>
      <c r="CX13" s="73"/>
      <c r="CY13" s="73"/>
      <c r="CZ13" s="73">
        <v>30806</v>
      </c>
      <c r="DA13" s="73"/>
      <c r="DB13" s="73"/>
      <c r="DC13" s="73"/>
      <c r="DD13" s="73"/>
    </row>
    <row r="14" spans="4:108" ht="19.5" x14ac:dyDescent="0.25">
      <c r="D14" s="86"/>
      <c r="E14" s="96" t="s">
        <v>46</v>
      </c>
      <c r="F14" s="97">
        <f>I14-G14-AN14</f>
        <v>78</v>
      </c>
      <c r="G14" s="98">
        <v>37</v>
      </c>
      <c r="H14" s="98">
        <v>27</v>
      </c>
      <c r="I14" s="98">
        <v>161</v>
      </c>
      <c r="J14" s="98">
        <v>89</v>
      </c>
      <c r="K14" s="98">
        <v>119</v>
      </c>
      <c r="L14" s="98">
        <f>O14-Z14</f>
        <v>100.05256</v>
      </c>
      <c r="M14" s="98">
        <v>5.79643</v>
      </c>
      <c r="N14" s="98">
        <v>56.104344900000001</v>
      </c>
      <c r="O14" s="98">
        <v>161</v>
      </c>
      <c r="P14" s="98">
        <v>179</v>
      </c>
      <c r="Q14" s="98">
        <v>201</v>
      </c>
      <c r="R14" s="98">
        <v>172</v>
      </c>
      <c r="S14" s="98">
        <f>V14-AA14</f>
        <v>96</v>
      </c>
      <c r="T14" s="98">
        <v>2</v>
      </c>
      <c r="U14" s="98">
        <v>57</v>
      </c>
      <c r="V14" s="98">
        <v>160</v>
      </c>
      <c r="W14" s="98">
        <v>184</v>
      </c>
      <c r="X14" s="99"/>
      <c r="Y14" s="99"/>
      <c r="Z14" s="100">
        <v>60.94744</v>
      </c>
      <c r="AA14" s="99">
        <v>64</v>
      </c>
      <c r="AB14" s="99"/>
      <c r="AC14" s="102">
        <f t="shared" si="0"/>
        <v>-62</v>
      </c>
      <c r="AD14" s="109">
        <v>44</v>
      </c>
      <c r="AE14" s="102">
        <f t="shared" si="1"/>
        <v>101</v>
      </c>
      <c r="AF14" s="102" t="e">
        <f>#REF!-AE14</f>
        <v>#REF!</v>
      </c>
      <c r="AG14" s="98">
        <v>128</v>
      </c>
      <c r="AH14" s="98">
        <v>127</v>
      </c>
      <c r="AI14" s="98">
        <v>140</v>
      </c>
      <c r="AJ14" s="98">
        <v>138</v>
      </c>
      <c r="AK14" s="99">
        <v>100</v>
      </c>
      <c r="AL14" s="99">
        <v>51</v>
      </c>
      <c r="AM14" s="99">
        <v>108</v>
      </c>
      <c r="AN14" s="99">
        <v>46</v>
      </c>
      <c r="AO14" s="99">
        <v>44</v>
      </c>
      <c r="AP14" s="67" t="e">
        <f>(V17-#REF!)/#REF!</f>
        <v>#REF!</v>
      </c>
      <c r="AQ14" s="103">
        <v>183</v>
      </c>
      <c r="AR14" s="73">
        <v>35.677108500000003</v>
      </c>
      <c r="AS14" s="73">
        <v>53.264319999999998</v>
      </c>
      <c r="AT14" s="73">
        <v>233.7283875</v>
      </c>
      <c r="AU14" s="73">
        <v>246.65235999999999</v>
      </c>
      <c r="AV14" s="73"/>
      <c r="AW14" s="104">
        <v>60.201009999999997</v>
      </c>
      <c r="AX14" s="104">
        <v>101.02439</v>
      </c>
      <c r="AZ14" s="73"/>
      <c r="BA14" s="73"/>
      <c r="BB14" s="73">
        <v>246.65235999999999</v>
      </c>
      <c r="BC14" s="73">
        <v>85.426959999999994</v>
      </c>
      <c r="BD14" s="73">
        <v>233.7283875</v>
      </c>
      <c r="BE14" s="73">
        <v>90.818754900000002</v>
      </c>
      <c r="BF14" s="73">
        <f t="shared" si="2"/>
        <v>-119.65235999999999</v>
      </c>
      <c r="BG14" s="73" t="e">
        <f>#REF!-BC14</f>
        <v>#REF!</v>
      </c>
      <c r="BH14" s="73">
        <f t="shared" si="3"/>
        <v>-72.728387499999997</v>
      </c>
      <c r="BI14" s="73" t="e">
        <f>BE14-#REF!</f>
        <v>#REF!</v>
      </c>
      <c r="BJ14" s="105">
        <v>22.644359999999999</v>
      </c>
      <c r="BK14" s="105">
        <v>41.701862400000003</v>
      </c>
      <c r="BL14" s="105">
        <v>-5.7270000000002597E-2</v>
      </c>
      <c r="BM14" s="105">
        <v>0</v>
      </c>
      <c r="BN14" s="105">
        <v>36.663530000000002</v>
      </c>
      <c r="BO14" s="105">
        <v>102.91435</v>
      </c>
      <c r="BP14" s="105">
        <v>18.471139999999998</v>
      </c>
      <c r="BQ14" s="105">
        <v>0</v>
      </c>
      <c r="BR14" s="106">
        <v>180.23428999999999</v>
      </c>
      <c r="BS14" s="107">
        <v>498.98701999999997</v>
      </c>
      <c r="BT14" s="73"/>
      <c r="BU14" s="73">
        <f>BJ14-I14</f>
        <v>-138.35563999999999</v>
      </c>
      <c r="BV14" s="73" t="e">
        <f>BK14-#REF!</f>
        <v>#REF!</v>
      </c>
      <c r="BW14" s="73" t="e">
        <f>BL14-#REF!</f>
        <v>#REF!</v>
      </c>
      <c r="BX14" s="73" t="e">
        <f>BM14-#REF!</f>
        <v>#REF!</v>
      </c>
      <c r="BY14" s="73" t="e">
        <f>BN14-#REF!</f>
        <v>#REF!</v>
      </c>
      <c r="BZ14" s="73">
        <f>BO14-AH14</f>
        <v>-24.085650000000001</v>
      </c>
      <c r="CA14" s="73">
        <f>BP14-AG14</f>
        <v>-109.52886000000001</v>
      </c>
      <c r="CB14" s="73" t="e">
        <f>BQ14-#REF!</f>
        <v>#REF!</v>
      </c>
      <c r="CC14" s="73" t="e">
        <f>BR14-#REF!</f>
        <v>#REF!</v>
      </c>
      <c r="CD14" s="73" t="e">
        <f>BS14-#REF!</f>
        <v>#REF!</v>
      </c>
      <c r="CE14" s="105"/>
      <c r="CF14" s="108"/>
      <c r="CH14" s="73">
        <v>89</v>
      </c>
      <c r="CI14" s="73"/>
      <c r="CJ14" s="73" t="e">
        <f>ROUND(#REF!,0)</f>
        <v>#REF!</v>
      </c>
      <c r="CK14" s="73">
        <f>ROUND(J14,0)</f>
        <v>89</v>
      </c>
      <c r="CL14" s="73" t="e">
        <f>ROUND(#REF!,0)</f>
        <v>#REF!</v>
      </c>
      <c r="CM14" s="73">
        <f>ROUND(I14,0)</f>
        <v>161</v>
      </c>
      <c r="CN14" s="73" t="e">
        <f>ROUND(#REF!,0)</f>
        <v>#REF!</v>
      </c>
      <c r="CO14" s="73" t="e">
        <f>ROUND(#REF!,0)</f>
        <v>#REF!</v>
      </c>
      <c r="CP14" s="73">
        <f>ROUND(AG14,0)</f>
        <v>128</v>
      </c>
      <c r="CQ14" s="73" t="e">
        <f>ROUND(#REF!,0)</f>
        <v>#REF!</v>
      </c>
      <c r="CR14" s="73">
        <f>ROUND(AH14,0)</f>
        <v>127</v>
      </c>
      <c r="CS14" s="73" t="e">
        <f>ROUND(#REF!,0)</f>
        <v>#REF!</v>
      </c>
      <c r="CT14" s="73"/>
      <c r="CU14" s="73"/>
      <c r="CV14" s="73"/>
      <c r="CW14" s="73"/>
      <c r="CX14" s="73"/>
      <c r="CY14" s="73"/>
      <c r="CZ14" s="73">
        <v>128</v>
      </c>
      <c r="DA14" s="73"/>
      <c r="DB14" s="73"/>
      <c r="DC14" s="73"/>
      <c r="DD14" s="73"/>
    </row>
    <row r="15" spans="4:108" ht="19.5" x14ac:dyDescent="0.25">
      <c r="D15" s="86"/>
      <c r="E15" s="87" t="s">
        <v>47</v>
      </c>
      <c r="F15" s="110">
        <f>SUM(F13:F14)</f>
        <v>19105</v>
      </c>
      <c r="G15" s="110">
        <f>SUM(G13:G14)</f>
        <v>7312</v>
      </c>
      <c r="H15" s="111">
        <f>SUM(H13:H14)</f>
        <v>7116</v>
      </c>
      <c r="I15" s="111">
        <f t="array" ref="I15">SUM(ROUND(I13:I14,0))</f>
        <v>33349</v>
      </c>
      <c r="J15" s="111">
        <f>SUM(J13:J14)</f>
        <v>21346</v>
      </c>
      <c r="K15" s="111">
        <v>28057</v>
      </c>
      <c r="L15" s="111">
        <f t="array" ref="L15">SUM(ROUND(L13:L14,0))</f>
        <v>7687</v>
      </c>
      <c r="M15" s="112">
        <f>SUM(M13:M14)</f>
        <v>10165.176030000001</v>
      </c>
      <c r="N15" s="113">
        <f>SUM(N13:N14)</f>
        <v>8386.1043449000008</v>
      </c>
      <c r="O15" s="111">
        <f t="array" ref="O15">SUM(ROUND(O13:O14,0))</f>
        <v>33349</v>
      </c>
      <c r="P15" s="112">
        <f>SUM(P13:P14)</f>
        <v>33336</v>
      </c>
      <c r="Q15" s="112">
        <f>SUM(Q13:Q14)</f>
        <v>32292</v>
      </c>
      <c r="R15" s="112">
        <f>SUM(R13:R14)</f>
        <v>29869</v>
      </c>
      <c r="S15" s="111">
        <f t="array" ref="S15">SUM(ROUND(S13:S14,0))</f>
        <v>9400</v>
      </c>
      <c r="T15" s="111">
        <f t="array" ref="T15">SUM(ROUND(T13:T14,0))</f>
        <v>13871</v>
      </c>
      <c r="U15" s="111">
        <f t="array" ref="U15">SUM(ROUND(U13:U14,0))</f>
        <v>11923</v>
      </c>
      <c r="V15" s="111">
        <f t="array" ref="V15">SUM(ROUND(V13:V14,0))</f>
        <v>42401</v>
      </c>
      <c r="W15" s="111">
        <f>SUM(W13:W14)</f>
        <v>41008</v>
      </c>
      <c r="X15" s="114"/>
      <c r="Y15" s="114"/>
      <c r="Z15" s="111">
        <f>SUM(Z13:Z14)</f>
        <v>25662.017070000002</v>
      </c>
      <c r="AA15" s="111">
        <f>SUM(AA13:AA14)</f>
        <v>33001</v>
      </c>
      <c r="AB15" s="101" t="e">
        <f>(#REF!-S15)/#REF!</f>
        <v>#REF!</v>
      </c>
      <c r="AC15" s="102">
        <f t="shared" si="0"/>
        <v>-19130</v>
      </c>
      <c r="AD15" s="102">
        <v>8534</v>
      </c>
      <c r="AE15" s="102">
        <f t="shared" si="1"/>
        <v>20457</v>
      </c>
      <c r="AF15" s="102" t="e">
        <f>#REF!-AE15</f>
        <v>#REF!</v>
      </c>
      <c r="AG15" s="111">
        <f t="array" ref="AG15">SUM(ROUND(AG13:AG14,0))</f>
        <v>30934</v>
      </c>
      <c r="AH15" s="111">
        <f t="array" ref="AH15">SUM(ROUND(AH13:AH14,0))</f>
        <v>29085</v>
      </c>
      <c r="AI15" s="112">
        <f>SUM(AI13:AI14)</f>
        <v>24154</v>
      </c>
      <c r="AJ15" s="112">
        <f>SUM(AJ13:AJ14)</f>
        <v>22755</v>
      </c>
      <c r="AK15" s="115">
        <f>SUM(AK13:AK14)</f>
        <v>15206</v>
      </c>
      <c r="AL15" s="110">
        <f>SUM(AL13:AL14)</f>
        <v>7319</v>
      </c>
      <c r="AM15" s="110">
        <f>SUM(AM13:AM14)</f>
        <v>14932</v>
      </c>
      <c r="AN15" s="111">
        <f t="array" ref="AN15">SUM(ROUND(AN13:AN14,0))</f>
        <v>6932</v>
      </c>
      <c r="AO15" s="111">
        <f t="array" ref="AO15">SUM(ROUND(AO13:AO14,0))</f>
        <v>8534</v>
      </c>
      <c r="AP15" s="67" t="e">
        <f>(V18-#REF!)/#REF!</f>
        <v>#REF!</v>
      </c>
      <c r="AQ15" s="116">
        <v>39775</v>
      </c>
      <c r="AR15" s="73">
        <v>6856.6771085</v>
      </c>
      <c r="AS15" s="73">
        <v>9055.1586299999999</v>
      </c>
      <c r="AT15" s="73">
        <v>5105.9544004999998</v>
      </c>
      <c r="AU15" s="73">
        <v>10673.990599999999</v>
      </c>
      <c r="AV15" s="73"/>
      <c r="AW15" s="104">
        <v>2646.1669900000002</v>
      </c>
      <c r="AX15" s="104">
        <v>2817.1682799999999</v>
      </c>
      <c r="AY15" s="73"/>
      <c r="AZ15" s="73"/>
      <c r="BA15" s="73"/>
      <c r="BB15" s="73">
        <v>10673.7356</v>
      </c>
      <c r="BC15" s="73">
        <v>5210.4003300000004</v>
      </c>
      <c r="BD15" s="73">
        <v>5105.9544004999998</v>
      </c>
      <c r="BE15" s="73">
        <v>3632.1437638000002</v>
      </c>
      <c r="BF15" s="73">
        <f t="shared" si="2"/>
        <v>18411.2644</v>
      </c>
      <c r="BG15" s="73" t="e">
        <f>#REF!-BC15</f>
        <v>#REF!</v>
      </c>
      <c r="BH15" s="73">
        <f t="shared" si="3"/>
        <v>28243.045599500001</v>
      </c>
      <c r="BI15" s="73" t="e">
        <f>BE15-#REF!</f>
        <v>#REF!</v>
      </c>
      <c r="BJ15" s="105">
        <v>66.690877299999997</v>
      </c>
      <c r="BK15" s="105">
        <v>-7554.3592841999998</v>
      </c>
      <c r="BL15" s="105">
        <v>-725.90220879999799</v>
      </c>
      <c r="BM15" s="105">
        <v>0</v>
      </c>
      <c r="BN15" s="105">
        <v>-503.59969999999998</v>
      </c>
      <c r="BO15" s="105">
        <v>-9155.6982599999992</v>
      </c>
      <c r="BP15" s="105">
        <v>-163.241480000004</v>
      </c>
      <c r="BQ15" s="105">
        <v>0</v>
      </c>
      <c r="BR15" s="117">
        <v>50392.397689999998</v>
      </c>
      <c r="BS15" s="117">
        <v>61685.126709999997</v>
      </c>
      <c r="BT15" s="73"/>
      <c r="BU15" s="73" t="e">
        <f>BJ15-#REF!</f>
        <v>#REF!</v>
      </c>
      <c r="BV15" s="73" t="e">
        <f>BK15-#REF!</f>
        <v>#REF!</v>
      </c>
      <c r="BW15" s="73" t="e">
        <f>BL15-#REF!</f>
        <v>#REF!</v>
      </c>
      <c r="BX15" s="73" t="e">
        <f>BM15-#REF!</f>
        <v>#REF!</v>
      </c>
      <c r="BY15" s="73" t="e">
        <f>BN15-#REF!</f>
        <v>#REF!</v>
      </c>
      <c r="BZ15" s="73">
        <f>BO15-AH15</f>
        <v>-38240.698259999997</v>
      </c>
      <c r="CA15" s="73">
        <f>BP15-AG15</f>
        <v>-31097.241480000004</v>
      </c>
      <c r="CB15" s="73" t="e">
        <f>BQ15-#REF!</f>
        <v>#REF!</v>
      </c>
      <c r="CC15" s="73" t="e">
        <f>BR15-#REF!</f>
        <v>#REF!</v>
      </c>
      <c r="CD15" s="73" t="e">
        <f>BS15-#REF!</f>
        <v>#REF!</v>
      </c>
      <c r="CE15" s="118"/>
      <c r="CF15" s="118"/>
      <c r="CH15" s="73">
        <v>21346</v>
      </c>
      <c r="CI15" s="73"/>
      <c r="CJ15" s="73" t="e">
        <f>ROUND(#REF!,0)</f>
        <v>#REF!</v>
      </c>
      <c r="CK15" s="73">
        <f>ROUND(J15,0)</f>
        <v>21346</v>
      </c>
      <c r="CL15" s="73" t="e">
        <f>ROUND(#REF!,0)</f>
        <v>#REF!</v>
      </c>
      <c r="CM15" s="73">
        <f>ROUND(I15,0)</f>
        <v>33349</v>
      </c>
      <c r="CN15" s="73" t="e">
        <f>ROUND(#REF!,0)</f>
        <v>#REF!</v>
      </c>
      <c r="CO15" s="73" t="e">
        <f>ROUND(#REF!,0)</f>
        <v>#REF!</v>
      </c>
      <c r="CP15" s="73">
        <f>ROUND(AG15,0)</f>
        <v>30934</v>
      </c>
      <c r="CQ15" s="73" t="e">
        <f>ROUND(#REF!,0)</f>
        <v>#REF!</v>
      </c>
      <c r="CR15" s="73">
        <f>ROUND(AH15,0)</f>
        <v>29085</v>
      </c>
      <c r="CS15" s="73" t="e">
        <f>ROUND(#REF!,0)</f>
        <v>#REF!</v>
      </c>
      <c r="CT15" s="73"/>
      <c r="CU15" s="73"/>
      <c r="CV15" s="73"/>
      <c r="CW15" s="73"/>
      <c r="CX15" s="73"/>
      <c r="CY15" s="73"/>
      <c r="CZ15" s="73">
        <v>30934</v>
      </c>
      <c r="DA15" s="73"/>
      <c r="DB15" s="73"/>
      <c r="DC15" s="73"/>
      <c r="DD15" s="73"/>
    </row>
    <row r="16" spans="4:108" ht="3.75" customHeight="1" x14ac:dyDescent="0.25">
      <c r="D16" s="86"/>
      <c r="E16" s="96"/>
      <c r="F16" s="96"/>
      <c r="G16" s="96"/>
      <c r="H16" s="96"/>
      <c r="I16" s="119"/>
      <c r="J16" s="119"/>
      <c r="K16" s="119"/>
      <c r="L16" s="119"/>
      <c r="M16" s="119"/>
      <c r="N16" s="119"/>
      <c r="O16" s="119"/>
      <c r="P16" s="119"/>
      <c r="Q16" s="119"/>
      <c r="R16" s="119"/>
      <c r="S16" s="119"/>
      <c r="T16" s="119"/>
      <c r="U16" s="119"/>
      <c r="V16" s="119"/>
      <c r="W16" s="119"/>
      <c r="X16" s="120"/>
      <c r="Y16" s="120"/>
      <c r="Z16" s="121"/>
      <c r="AA16" s="120"/>
      <c r="AB16" s="120"/>
      <c r="AC16" s="102">
        <f t="shared" si="0"/>
        <v>0</v>
      </c>
      <c r="AD16" s="122"/>
      <c r="AE16" s="102">
        <f t="shared" si="1"/>
        <v>0</v>
      </c>
      <c r="AF16" s="102" t="e">
        <f>#REF!-AE16</f>
        <v>#REF!</v>
      </c>
      <c r="AG16" s="123"/>
      <c r="AH16" s="119"/>
      <c r="AI16" s="119"/>
      <c r="AJ16" s="119"/>
      <c r="AK16" s="120"/>
      <c r="AL16" s="120"/>
      <c r="AM16" s="120"/>
      <c r="AN16" s="120"/>
      <c r="AO16" s="120"/>
      <c r="AP16" s="67" t="e">
        <f>(V19-#REF!)/#REF!</f>
        <v>#REF!</v>
      </c>
      <c r="AQ16" s="124"/>
      <c r="AR16" s="73"/>
      <c r="AS16" s="73"/>
      <c r="AT16" s="73"/>
      <c r="AU16" s="73"/>
      <c r="AV16" s="73"/>
      <c r="AY16" s="73"/>
      <c r="AZ16" s="73"/>
      <c r="BA16" s="73"/>
      <c r="BB16" s="73"/>
      <c r="BC16" s="73"/>
      <c r="BD16" s="73"/>
      <c r="BE16" s="73"/>
      <c r="BF16" s="73">
        <f t="shared" si="2"/>
        <v>0</v>
      </c>
      <c r="BG16" s="73" t="e">
        <f>#REF!-BC16</f>
        <v>#REF!</v>
      </c>
      <c r="BH16" s="73">
        <f t="shared" si="3"/>
        <v>0</v>
      </c>
      <c r="BI16" s="73" t="e">
        <f>BE16-#REF!</f>
        <v>#REF!</v>
      </c>
      <c r="BJ16" s="105"/>
      <c r="BK16" s="105"/>
      <c r="BL16" s="105"/>
      <c r="BM16" s="105"/>
      <c r="BN16" s="105"/>
      <c r="BO16" s="105"/>
      <c r="BP16" s="105"/>
      <c r="BQ16" s="105"/>
      <c r="BR16" s="125"/>
      <c r="BS16" s="125"/>
      <c r="BT16" s="73"/>
      <c r="BU16" s="73"/>
      <c r="BV16" s="73"/>
      <c r="BW16" s="73"/>
      <c r="BX16" s="73"/>
      <c r="BY16" s="73"/>
      <c r="BZ16" s="73"/>
      <c r="CA16" s="73"/>
      <c r="CB16" s="73"/>
      <c r="CC16" s="73"/>
      <c r="CD16" s="73"/>
      <c r="CE16" s="126"/>
      <c r="CF16" s="126"/>
      <c r="CH16" s="73"/>
      <c r="CI16" s="73"/>
      <c r="CJ16" s="73"/>
      <c r="CK16" s="73"/>
      <c r="CL16" s="73"/>
      <c r="CM16" s="73"/>
      <c r="CN16" s="73"/>
      <c r="CO16" s="73"/>
      <c r="CP16" s="73"/>
      <c r="CQ16" s="73"/>
      <c r="CR16" s="73"/>
      <c r="CS16" s="73"/>
      <c r="CT16" s="73"/>
      <c r="CU16" s="73"/>
      <c r="CV16" s="73"/>
      <c r="CW16" s="73"/>
      <c r="CX16" s="73"/>
      <c r="CY16" s="73"/>
      <c r="CZ16" s="73"/>
      <c r="DA16" s="73"/>
      <c r="DB16" s="73"/>
      <c r="DC16" s="73"/>
      <c r="DD16" s="73"/>
    </row>
    <row r="17" spans="4:112" ht="21.75" customHeight="1" x14ac:dyDescent="0.25">
      <c r="D17" s="86">
        <v>2</v>
      </c>
      <c r="E17" s="87" t="s">
        <v>48</v>
      </c>
      <c r="F17" s="87"/>
      <c r="G17" s="87"/>
      <c r="H17" s="87"/>
      <c r="I17" s="127"/>
      <c r="J17" s="127"/>
      <c r="K17" s="127"/>
      <c r="L17" s="127"/>
      <c r="M17" s="127"/>
      <c r="N17" s="127"/>
      <c r="O17" s="127"/>
      <c r="P17" s="127"/>
      <c r="Q17" s="127"/>
      <c r="R17" s="127"/>
      <c r="S17" s="127"/>
      <c r="T17" s="127"/>
      <c r="U17" s="127"/>
      <c r="V17" s="127"/>
      <c r="W17" s="127"/>
      <c r="X17" s="128"/>
      <c r="Y17" s="128"/>
      <c r="Z17" s="129"/>
      <c r="AA17" s="128"/>
      <c r="AB17" s="128"/>
      <c r="AC17" s="102">
        <f t="shared" si="0"/>
        <v>0</v>
      </c>
      <c r="AD17" s="130"/>
      <c r="AE17" s="102">
        <f t="shared" si="1"/>
        <v>0</v>
      </c>
      <c r="AF17" s="102" t="e">
        <f>#REF!-AE17</f>
        <v>#REF!</v>
      </c>
      <c r="AG17" s="131"/>
      <c r="AH17" s="127"/>
      <c r="AI17" s="127"/>
      <c r="AJ17" s="127"/>
      <c r="AK17" s="128"/>
      <c r="AL17" s="128"/>
      <c r="AM17" s="128"/>
      <c r="AN17" s="128"/>
      <c r="AO17" s="128"/>
      <c r="AP17" s="67" t="e">
        <f>(V20-#REF!)/#REF!</f>
        <v>#REF!</v>
      </c>
      <c r="AQ17" s="132"/>
      <c r="AR17" s="73"/>
      <c r="AS17" s="73"/>
      <c r="AT17" s="73"/>
      <c r="AU17" s="73"/>
      <c r="AV17" s="73"/>
      <c r="AY17" s="73"/>
      <c r="AZ17" s="73"/>
      <c r="BA17" s="73"/>
      <c r="BB17" s="73"/>
      <c r="BC17" s="73"/>
      <c r="BD17" s="73"/>
      <c r="BE17" s="73"/>
      <c r="BF17" s="73">
        <f t="shared" si="2"/>
        <v>0</v>
      </c>
      <c r="BG17" s="73" t="e">
        <f>#REF!-BC17</f>
        <v>#REF!</v>
      </c>
      <c r="BH17" s="73">
        <f t="shared" si="3"/>
        <v>0</v>
      </c>
      <c r="BI17" s="73" t="e">
        <f>BE17-#REF!</f>
        <v>#REF!</v>
      </c>
      <c r="BJ17" s="105">
        <v>0</v>
      </c>
      <c r="BK17" s="105">
        <v>0</v>
      </c>
      <c r="BL17" s="105">
        <v>0</v>
      </c>
      <c r="BM17" s="105">
        <v>0</v>
      </c>
      <c r="BN17" s="105">
        <v>0</v>
      </c>
      <c r="BO17" s="105">
        <v>0</v>
      </c>
      <c r="BP17" s="105">
        <v>0</v>
      </c>
      <c r="BQ17" s="105">
        <v>0</v>
      </c>
      <c r="BR17" s="133"/>
      <c r="BS17" s="133"/>
      <c r="BT17" s="73"/>
      <c r="BU17" s="73" t="e">
        <f>BJ17-#REF!</f>
        <v>#REF!</v>
      </c>
      <c r="BV17" s="73" t="e">
        <f>BK17-#REF!</f>
        <v>#REF!</v>
      </c>
      <c r="BW17" s="73" t="e">
        <f>BL17-#REF!</f>
        <v>#REF!</v>
      </c>
      <c r="BX17" s="73" t="e">
        <f>BM17-#REF!</f>
        <v>#REF!</v>
      </c>
      <c r="BY17" s="73" t="e">
        <f>BN17-#REF!</f>
        <v>#REF!</v>
      </c>
      <c r="BZ17" s="73">
        <f t="shared" ref="BZ17:BZ24" si="4">BO17-AH17</f>
        <v>0</v>
      </c>
      <c r="CA17" s="73">
        <f t="shared" ref="CA17:CA24" si="5">BP17-AG17</f>
        <v>0</v>
      </c>
      <c r="CB17" s="73" t="e">
        <f>BQ17-#REF!</f>
        <v>#REF!</v>
      </c>
      <c r="CC17" s="73" t="e">
        <f>BR17-#REF!</f>
        <v>#REF!</v>
      </c>
      <c r="CD17" s="73" t="e">
        <f>BS17-#REF!</f>
        <v>#REF!</v>
      </c>
      <c r="CE17" s="134"/>
      <c r="CF17" s="134"/>
      <c r="CH17" s="73"/>
      <c r="CI17" s="73"/>
      <c r="CJ17" s="73"/>
      <c r="CK17" s="73"/>
      <c r="CL17" s="73"/>
      <c r="CM17" s="73"/>
      <c r="CN17" s="73"/>
      <c r="CO17" s="73"/>
      <c r="CP17" s="73"/>
      <c r="CQ17" s="73"/>
      <c r="CR17" s="73"/>
      <c r="CS17" s="73"/>
      <c r="CT17" s="73"/>
      <c r="CU17" s="73"/>
      <c r="CV17" s="73"/>
      <c r="CW17" s="73"/>
      <c r="CX17" s="73"/>
      <c r="CY17" s="73"/>
      <c r="CZ17" s="73"/>
      <c r="DA17" s="73"/>
      <c r="DB17" s="73"/>
      <c r="DC17" s="73"/>
      <c r="DD17" s="73"/>
    </row>
    <row r="18" spans="4:112" ht="21.75" customHeight="1" x14ac:dyDescent="0.25">
      <c r="D18" s="86"/>
      <c r="E18" s="96" t="s">
        <v>49</v>
      </c>
      <c r="F18" s="96"/>
      <c r="G18" s="96"/>
      <c r="H18" s="96"/>
      <c r="I18" s="119"/>
      <c r="J18" s="119"/>
      <c r="K18" s="119"/>
      <c r="L18" s="119"/>
      <c r="M18" s="119"/>
      <c r="N18" s="119"/>
      <c r="O18" s="119"/>
      <c r="P18" s="119"/>
      <c r="Q18" s="119"/>
      <c r="R18" s="119"/>
      <c r="S18" s="127"/>
      <c r="T18" s="127"/>
      <c r="U18" s="119"/>
      <c r="V18" s="127"/>
      <c r="W18" s="119"/>
      <c r="X18" s="135"/>
      <c r="Y18" s="135"/>
      <c r="Z18" s="136"/>
      <c r="AA18" s="135"/>
      <c r="AB18" s="135"/>
      <c r="AC18" s="102">
        <f t="shared" si="0"/>
        <v>0</v>
      </c>
      <c r="AD18" s="130"/>
      <c r="AE18" s="102">
        <f t="shared" si="1"/>
        <v>0</v>
      </c>
      <c r="AF18" s="102" t="e">
        <f>#REF!-AE18</f>
        <v>#REF!</v>
      </c>
      <c r="AG18" s="131"/>
      <c r="AH18" s="127"/>
      <c r="AI18" s="119"/>
      <c r="AJ18" s="119"/>
      <c r="AK18" s="135"/>
      <c r="AL18" s="135"/>
      <c r="AM18" s="135"/>
      <c r="AN18" s="135"/>
      <c r="AO18" s="135"/>
      <c r="AP18" s="67" t="e">
        <f>(V21-#REF!)/#REF!</f>
        <v>#REF!</v>
      </c>
      <c r="AQ18" s="132"/>
      <c r="AR18" s="73"/>
      <c r="AS18" s="73"/>
      <c r="AT18" s="73"/>
      <c r="AU18" s="73"/>
      <c r="AV18" s="73"/>
      <c r="AY18" s="73"/>
      <c r="AZ18" s="73"/>
      <c r="BA18" s="73"/>
      <c r="BB18" s="73"/>
      <c r="BC18" s="73"/>
      <c r="BD18" s="73"/>
      <c r="BE18" s="73"/>
      <c r="BF18" s="73">
        <f t="shared" si="2"/>
        <v>0</v>
      </c>
      <c r="BG18" s="73" t="e">
        <f>#REF!-BC18</f>
        <v>#REF!</v>
      </c>
      <c r="BH18" s="73">
        <f t="shared" si="3"/>
        <v>0</v>
      </c>
      <c r="BI18" s="73" t="e">
        <f>BE18-#REF!</f>
        <v>#REF!</v>
      </c>
      <c r="BJ18" s="105">
        <v>0</v>
      </c>
      <c r="BK18" s="105">
        <v>0</v>
      </c>
      <c r="BL18" s="105">
        <v>0</v>
      </c>
      <c r="BM18" s="105">
        <v>0</v>
      </c>
      <c r="BN18" s="105">
        <v>0</v>
      </c>
      <c r="BO18" s="105">
        <v>0</v>
      </c>
      <c r="BP18" s="105">
        <v>0</v>
      </c>
      <c r="BQ18" s="105">
        <v>0</v>
      </c>
      <c r="BR18" s="133"/>
      <c r="BS18" s="133"/>
      <c r="BT18" s="73"/>
      <c r="BU18" s="73" t="e">
        <f>BJ18-#REF!</f>
        <v>#REF!</v>
      </c>
      <c r="BV18" s="73" t="e">
        <f>BK18-#REF!</f>
        <v>#REF!</v>
      </c>
      <c r="BW18" s="73" t="e">
        <f>BL18-#REF!</f>
        <v>#REF!</v>
      </c>
      <c r="BX18" s="73" t="e">
        <f>BM18-#REF!</f>
        <v>#REF!</v>
      </c>
      <c r="BY18" s="73" t="e">
        <f>BN18-#REF!</f>
        <v>#REF!</v>
      </c>
      <c r="BZ18" s="73">
        <f t="shared" si="4"/>
        <v>0</v>
      </c>
      <c r="CA18" s="73">
        <f t="shared" si="5"/>
        <v>0</v>
      </c>
      <c r="CB18" s="73" t="e">
        <f>BQ18-#REF!</f>
        <v>#REF!</v>
      </c>
      <c r="CC18" s="73" t="e">
        <f>BR18-#REF!</f>
        <v>#REF!</v>
      </c>
      <c r="CD18" s="73" t="e">
        <f>BS18-#REF!</f>
        <v>#REF!</v>
      </c>
      <c r="CE18" s="134"/>
      <c r="CF18" s="134"/>
      <c r="CH18" s="73"/>
      <c r="CI18" s="73"/>
      <c r="CJ18" s="73"/>
      <c r="CK18" s="73"/>
      <c r="CL18" s="73"/>
      <c r="CM18" s="73"/>
      <c r="CN18" s="73"/>
      <c r="CO18" s="73"/>
      <c r="CP18" s="73"/>
      <c r="CQ18" s="73"/>
      <c r="CR18" s="73"/>
      <c r="CS18" s="73"/>
      <c r="CT18" s="73"/>
      <c r="CU18" s="73"/>
      <c r="CV18" s="73"/>
      <c r="CW18" s="73"/>
      <c r="CX18" s="73"/>
      <c r="CY18" s="73"/>
      <c r="CZ18" s="73"/>
      <c r="DA18" s="73"/>
      <c r="DB18" s="73"/>
      <c r="DC18" s="73"/>
      <c r="DD18" s="73"/>
    </row>
    <row r="19" spans="4:112" ht="21.75" customHeight="1" x14ac:dyDescent="0.25">
      <c r="D19" s="86"/>
      <c r="E19" s="96" t="s">
        <v>50</v>
      </c>
      <c r="F19" s="97">
        <f t="shared" ref="F19:F27" si="6">I19-G19-AN19</f>
        <v>366</v>
      </c>
      <c r="G19" s="98">
        <v>79</v>
      </c>
      <c r="H19" s="98">
        <v>64</v>
      </c>
      <c r="I19" s="98">
        <v>517</v>
      </c>
      <c r="J19" s="98">
        <v>196</v>
      </c>
      <c r="K19" s="98">
        <v>279</v>
      </c>
      <c r="L19" s="98">
        <f t="shared" ref="L19:L27" si="7">O19-Z19</f>
        <v>99.264810000000011</v>
      </c>
      <c r="M19" s="98">
        <v>110.28234</v>
      </c>
      <c r="N19" s="98">
        <v>128.18940260000002</v>
      </c>
      <c r="O19" s="98">
        <v>517</v>
      </c>
      <c r="P19" s="98">
        <v>369</v>
      </c>
      <c r="Q19" s="98">
        <v>369</v>
      </c>
      <c r="R19" s="98">
        <v>473</v>
      </c>
      <c r="S19" s="98">
        <f t="shared" ref="S19:S27" si="8">V19-AA19</f>
        <v>99</v>
      </c>
      <c r="T19" s="98">
        <v>111</v>
      </c>
      <c r="U19" s="98">
        <v>128</v>
      </c>
      <c r="V19" s="98">
        <v>517</v>
      </c>
      <c r="W19" s="98">
        <v>369</v>
      </c>
      <c r="X19" s="99"/>
      <c r="Y19" s="99"/>
      <c r="Z19" s="100">
        <v>417.73518999999999</v>
      </c>
      <c r="AA19" s="99">
        <v>418</v>
      </c>
      <c r="AB19" s="99"/>
      <c r="AC19" s="102">
        <f t="shared" si="0"/>
        <v>-307</v>
      </c>
      <c r="AD19" s="109">
        <v>88</v>
      </c>
      <c r="AE19" s="102">
        <f t="shared" si="1"/>
        <v>216</v>
      </c>
      <c r="AF19" s="102" t="e">
        <f>#REF!-AE19</f>
        <v>#REF!</v>
      </c>
      <c r="AG19" s="98">
        <v>346</v>
      </c>
      <c r="AH19" s="98">
        <v>241</v>
      </c>
      <c r="AI19" s="98">
        <v>241</v>
      </c>
      <c r="AJ19" s="98">
        <v>346</v>
      </c>
      <c r="AK19" s="99">
        <v>267</v>
      </c>
      <c r="AL19" s="99">
        <v>88</v>
      </c>
      <c r="AM19" s="99">
        <v>199</v>
      </c>
      <c r="AN19" s="99">
        <v>72</v>
      </c>
      <c r="AO19" s="99">
        <v>88</v>
      </c>
      <c r="AP19" s="67" t="e">
        <f>(V22-#REF!)/#REF!</f>
        <v>#REF!</v>
      </c>
      <c r="AQ19" s="103">
        <v>473</v>
      </c>
      <c r="AR19" s="73">
        <v>76.419180400000002</v>
      </c>
      <c r="AS19" s="73">
        <v>149.81998999999999</v>
      </c>
      <c r="AT19" s="73">
        <v>122.6870078</v>
      </c>
      <c r="AU19" s="73">
        <v>169.28187</v>
      </c>
      <c r="AV19" s="73"/>
      <c r="AW19" s="104">
        <v>78.758229999999998</v>
      </c>
      <c r="AX19" s="104">
        <v>44.61918</v>
      </c>
      <c r="AY19" s="73"/>
      <c r="AZ19" s="73">
        <f t="shared" ref="AZ19:AZ24" si="9">AG19-AW19</f>
        <v>267.24176999999997</v>
      </c>
      <c r="BA19" s="73">
        <f t="shared" ref="BA19:BA24" si="10">J19-AT19</f>
        <v>73.312992199999997</v>
      </c>
      <c r="BB19" s="73">
        <v>169.28187</v>
      </c>
      <c r="BC19" s="73">
        <v>63.757440000000003</v>
      </c>
      <c r="BD19" s="73">
        <v>122.6870078</v>
      </c>
      <c r="BE19" s="73">
        <v>39.711419999999897</v>
      </c>
      <c r="BF19" s="73">
        <f t="shared" si="2"/>
        <v>71.718130000000002</v>
      </c>
      <c r="BG19" s="73" t="e">
        <f>#REF!-BC19</f>
        <v>#REF!</v>
      </c>
      <c r="BH19" s="73">
        <f t="shared" si="3"/>
        <v>394.3129922</v>
      </c>
      <c r="BI19" s="73" t="e">
        <f>BE19-#REF!</f>
        <v>#REF!</v>
      </c>
      <c r="BJ19" s="105">
        <v>26.2104006</v>
      </c>
      <c r="BK19" s="105">
        <v>-83.977999999999895</v>
      </c>
      <c r="BL19" s="105">
        <v>-23.515340100000099</v>
      </c>
      <c r="BM19" s="105">
        <v>0</v>
      </c>
      <c r="BN19" s="105">
        <v>26.246549999999999</v>
      </c>
      <c r="BO19" s="105">
        <v>-113.24536000000001</v>
      </c>
      <c r="BP19" s="105">
        <v>8.5157900000000009</v>
      </c>
      <c r="BQ19" s="105">
        <v>0</v>
      </c>
      <c r="BR19" s="107">
        <v>547.27927</v>
      </c>
      <c r="BS19" s="107">
        <v>330.49723999999998</v>
      </c>
      <c r="BT19" s="73"/>
      <c r="BU19" s="73">
        <f t="shared" ref="BU19:BU24" si="11">BJ19-I19</f>
        <v>-490.78959939999999</v>
      </c>
      <c r="BV19" s="73" t="e">
        <f>BK19-#REF!</f>
        <v>#REF!</v>
      </c>
      <c r="BW19" s="73" t="e">
        <f>BL19-#REF!</f>
        <v>#REF!</v>
      </c>
      <c r="BX19" s="73" t="e">
        <f>BM19-#REF!</f>
        <v>#REF!</v>
      </c>
      <c r="BY19" s="73" t="e">
        <f>BN19-#REF!</f>
        <v>#REF!</v>
      </c>
      <c r="BZ19" s="73">
        <f t="shared" si="4"/>
        <v>-354.24536000000001</v>
      </c>
      <c r="CA19" s="73">
        <f t="shared" si="5"/>
        <v>-337.48421000000002</v>
      </c>
      <c r="CB19" s="73" t="e">
        <f>BQ19-#REF!</f>
        <v>#REF!</v>
      </c>
      <c r="CC19" s="73" t="e">
        <f>BR19-#REF!</f>
        <v>#REF!</v>
      </c>
      <c r="CD19" s="73" t="e">
        <f>BS19-#REF!</f>
        <v>#REF!</v>
      </c>
      <c r="CE19" s="108"/>
      <c r="CF19" s="108"/>
      <c r="CH19" s="73">
        <v>196</v>
      </c>
      <c r="CI19" s="73"/>
      <c r="CJ19" s="73" t="e">
        <f>ROUND(#REF!,0)</f>
        <v>#REF!</v>
      </c>
      <c r="CK19" s="73">
        <f t="shared" ref="CK19:CK24" si="12">ROUND(J19,0)</f>
        <v>196</v>
      </c>
      <c r="CL19" s="73" t="e">
        <f>ROUND(#REF!,0)</f>
        <v>#REF!</v>
      </c>
      <c r="CM19" s="73">
        <f t="shared" ref="CM19:CM24" si="13">ROUND(I19,0)</f>
        <v>517</v>
      </c>
      <c r="CN19" s="73" t="e">
        <f>ROUND(#REF!,0)</f>
        <v>#REF!</v>
      </c>
      <c r="CO19" s="73" t="e">
        <f>ROUND(#REF!,0)</f>
        <v>#REF!</v>
      </c>
      <c r="CP19" s="73">
        <f t="shared" ref="CP19:CP24" si="14">ROUND(AG19,0)</f>
        <v>346</v>
      </c>
      <c r="CQ19" s="73" t="e">
        <f>ROUND(#REF!,0)</f>
        <v>#REF!</v>
      </c>
      <c r="CR19" s="73">
        <f t="shared" ref="CR19:CR24" si="15">ROUND(AH19,0)</f>
        <v>241</v>
      </c>
      <c r="CS19" s="73" t="e">
        <f>ROUND(#REF!,0)</f>
        <v>#REF!</v>
      </c>
      <c r="CT19" s="73"/>
      <c r="CU19" s="73"/>
      <c r="CV19" s="73"/>
      <c r="CW19" s="73"/>
      <c r="CX19" s="73"/>
      <c r="CY19" s="73"/>
      <c r="CZ19" s="73">
        <v>346</v>
      </c>
      <c r="DA19" s="73"/>
      <c r="DB19" s="73"/>
      <c r="DC19" s="73"/>
      <c r="DD19" s="73"/>
    </row>
    <row r="20" spans="4:112" ht="21.75" customHeight="1" x14ac:dyDescent="0.25">
      <c r="D20" s="86"/>
      <c r="E20" s="96" t="s">
        <v>51</v>
      </c>
      <c r="F20" s="97">
        <f t="shared" si="6"/>
        <v>1838</v>
      </c>
      <c r="G20" s="98">
        <v>499</v>
      </c>
      <c r="H20" s="98">
        <v>712</v>
      </c>
      <c r="I20" s="98">
        <v>2819</v>
      </c>
      <c r="J20" s="98">
        <v>1488</v>
      </c>
      <c r="K20" s="98">
        <v>1874</v>
      </c>
      <c r="L20" s="98">
        <f t="shared" si="7"/>
        <v>526.88047999999981</v>
      </c>
      <c r="M20" s="98">
        <v>812.37983999999994</v>
      </c>
      <c r="N20" s="98">
        <v>382.12963926765201</v>
      </c>
      <c r="O20" s="98">
        <v>2819</v>
      </c>
      <c r="P20" s="98">
        <v>2103</v>
      </c>
      <c r="Q20" s="98">
        <v>2103</v>
      </c>
      <c r="R20" s="98">
        <v>1891</v>
      </c>
      <c r="S20" s="98">
        <f t="shared" si="8"/>
        <v>1240</v>
      </c>
      <c r="T20" s="98">
        <v>3341</v>
      </c>
      <c r="U20" s="98">
        <v>2329</v>
      </c>
      <c r="V20" s="98">
        <v>8253</v>
      </c>
      <c r="W20" s="98">
        <v>6564</v>
      </c>
      <c r="X20" s="99"/>
      <c r="Y20" s="99"/>
      <c r="Z20" s="100">
        <v>2292.1195200000002</v>
      </c>
      <c r="AA20" s="99">
        <v>7013</v>
      </c>
      <c r="AB20" s="99"/>
      <c r="AC20" s="102">
        <f t="shared" si="0"/>
        <v>-3672</v>
      </c>
      <c r="AD20" s="109">
        <v>1004</v>
      </c>
      <c r="AE20" s="102">
        <f t="shared" si="1"/>
        <v>3333</v>
      </c>
      <c r="AF20" s="102" t="e">
        <f>#REF!-AE20</f>
        <v>#REF!</v>
      </c>
      <c r="AG20" s="98">
        <v>6162</v>
      </c>
      <c r="AH20" s="98">
        <v>4235</v>
      </c>
      <c r="AI20" s="98">
        <v>1721</v>
      </c>
      <c r="AJ20" s="98">
        <v>1504</v>
      </c>
      <c r="AK20" s="99">
        <v>793</v>
      </c>
      <c r="AL20" s="99">
        <v>482</v>
      </c>
      <c r="AM20" s="99">
        <v>981</v>
      </c>
      <c r="AN20" s="99">
        <v>482</v>
      </c>
      <c r="AO20" s="99">
        <v>1004</v>
      </c>
      <c r="AP20" s="67" t="e">
        <f>(V23-#REF!)/#REF!</f>
        <v>#REF!</v>
      </c>
      <c r="AQ20" s="103">
        <v>7239</v>
      </c>
      <c r="AR20" s="73">
        <v>388.25643000000002</v>
      </c>
      <c r="AS20" s="73">
        <v>1179.75902</v>
      </c>
      <c r="AT20" s="73">
        <v>565.84581000000003</v>
      </c>
      <c r="AU20" s="73">
        <v>3824.8145199999999</v>
      </c>
      <c r="AV20" s="73"/>
      <c r="AW20" s="104">
        <v>1171.66101</v>
      </c>
      <c r="AX20" s="104">
        <v>1680.67462</v>
      </c>
      <c r="AY20" s="73"/>
      <c r="AZ20" s="73">
        <f t="shared" si="9"/>
        <v>4990.3389900000002</v>
      </c>
      <c r="BA20" s="73">
        <f t="shared" si="10"/>
        <v>922.15418999999997</v>
      </c>
      <c r="BB20" s="73">
        <v>3824.8145199999999</v>
      </c>
      <c r="BC20" s="73">
        <v>946.65215057733997</v>
      </c>
      <c r="BD20" s="73">
        <v>565.84581000000003</v>
      </c>
      <c r="BE20" s="73">
        <v>468.84098</v>
      </c>
      <c r="BF20" s="73">
        <f t="shared" si="2"/>
        <v>410.1854800000001</v>
      </c>
      <c r="BG20" s="73" t="e">
        <f>#REF!-BC20</f>
        <v>#REF!</v>
      </c>
      <c r="BH20" s="73">
        <f t="shared" si="3"/>
        <v>2253.1541900000002</v>
      </c>
      <c r="BI20" s="73" t="e">
        <f>BE20-#REF!</f>
        <v>#REF!</v>
      </c>
      <c r="BJ20" s="105">
        <v>2.3559199999999998</v>
      </c>
      <c r="BK20" s="105">
        <v>-504.010740400001</v>
      </c>
      <c r="BL20" s="105">
        <v>-19.838609999999001</v>
      </c>
      <c r="BM20" s="105">
        <v>0</v>
      </c>
      <c r="BN20" s="105">
        <v>-829.99315999999999</v>
      </c>
      <c r="BO20" s="105">
        <v>-889.30291</v>
      </c>
      <c r="BP20" s="105">
        <v>397.71415000000002</v>
      </c>
      <c r="BQ20" s="105">
        <v>0</v>
      </c>
      <c r="BR20" s="107">
        <v>9174.5425799999994</v>
      </c>
      <c r="BS20" s="107">
        <v>8772.7472699999998</v>
      </c>
      <c r="BT20" s="73"/>
      <c r="BU20" s="73">
        <f t="shared" si="11"/>
        <v>-2816.64408</v>
      </c>
      <c r="BV20" s="73" t="e">
        <f>BK20-#REF!</f>
        <v>#REF!</v>
      </c>
      <c r="BW20" s="73" t="e">
        <f>BL20-#REF!</f>
        <v>#REF!</v>
      </c>
      <c r="BX20" s="73" t="e">
        <f>BM20-#REF!</f>
        <v>#REF!</v>
      </c>
      <c r="BY20" s="73" t="e">
        <f>BN20-#REF!</f>
        <v>#REF!</v>
      </c>
      <c r="BZ20" s="73">
        <f t="shared" si="4"/>
        <v>-5124.3029100000003</v>
      </c>
      <c r="CA20" s="73">
        <f t="shared" si="5"/>
        <v>-5764.2858500000002</v>
      </c>
      <c r="CB20" s="73" t="e">
        <f>BQ20-#REF!</f>
        <v>#REF!</v>
      </c>
      <c r="CC20" s="73" t="e">
        <f>BR20-#REF!</f>
        <v>#REF!</v>
      </c>
      <c r="CD20" s="73" t="e">
        <f>BS20-#REF!</f>
        <v>#REF!</v>
      </c>
      <c r="CE20" s="108"/>
      <c r="CF20" s="108"/>
      <c r="CH20" s="73">
        <v>1488</v>
      </c>
      <c r="CI20" s="73"/>
      <c r="CJ20" s="73" t="e">
        <f>ROUND(#REF!,0)</f>
        <v>#REF!</v>
      </c>
      <c r="CK20" s="73">
        <f t="shared" si="12"/>
        <v>1488</v>
      </c>
      <c r="CL20" s="73" t="e">
        <f>ROUND(#REF!,0)</f>
        <v>#REF!</v>
      </c>
      <c r="CM20" s="73">
        <f t="shared" si="13"/>
        <v>2819</v>
      </c>
      <c r="CN20" s="73" t="e">
        <f>ROUND(#REF!,0)</f>
        <v>#REF!</v>
      </c>
      <c r="CO20" s="73" t="e">
        <f>ROUND(#REF!,0)</f>
        <v>#REF!</v>
      </c>
      <c r="CP20" s="73">
        <f t="shared" si="14"/>
        <v>6162</v>
      </c>
      <c r="CQ20" s="73" t="e">
        <f>ROUND(#REF!,0)</f>
        <v>#REF!</v>
      </c>
      <c r="CR20" s="73">
        <f t="shared" si="15"/>
        <v>4235</v>
      </c>
      <c r="CS20" s="73" t="e">
        <f>ROUND(#REF!,0)</f>
        <v>#REF!</v>
      </c>
      <c r="CT20" s="73"/>
      <c r="CU20" s="73"/>
      <c r="CV20" s="73"/>
      <c r="CW20" s="73"/>
      <c r="CX20" s="73"/>
      <c r="CY20" s="73"/>
      <c r="CZ20" s="73">
        <v>6162</v>
      </c>
      <c r="DA20" s="73"/>
      <c r="DB20" s="73"/>
      <c r="DC20" s="73"/>
      <c r="DD20" s="73"/>
    </row>
    <row r="21" spans="4:112" ht="21.75" customHeight="1" x14ac:dyDescent="0.25">
      <c r="D21" s="86"/>
      <c r="E21" s="96" t="s">
        <v>52</v>
      </c>
      <c r="F21" s="97">
        <f t="shared" si="6"/>
        <v>-34</v>
      </c>
      <c r="G21" s="98">
        <v>-34</v>
      </c>
      <c r="H21" s="98">
        <v>-21</v>
      </c>
      <c r="I21" s="98">
        <v>-4</v>
      </c>
      <c r="J21" s="98">
        <v>-57</v>
      </c>
      <c r="K21" s="98">
        <v>1</v>
      </c>
      <c r="L21" s="98">
        <f t="shared" si="7"/>
        <v>0.77928999999999959</v>
      </c>
      <c r="M21" s="98">
        <v>-17.042110000000001</v>
      </c>
      <c r="N21" s="98">
        <v>46</v>
      </c>
      <c r="O21" s="98">
        <v>-4</v>
      </c>
      <c r="P21" s="98">
        <v>96</v>
      </c>
      <c r="Q21" s="98">
        <v>96</v>
      </c>
      <c r="R21" s="98">
        <v>6</v>
      </c>
      <c r="S21" s="98">
        <f t="shared" si="8"/>
        <v>240</v>
      </c>
      <c r="T21" s="98">
        <v>-122</v>
      </c>
      <c r="U21" s="98">
        <v>271</v>
      </c>
      <c r="V21" s="98">
        <v>130</v>
      </c>
      <c r="W21" s="98">
        <v>385</v>
      </c>
      <c r="X21" s="99"/>
      <c r="Y21" s="99"/>
      <c r="Z21" s="100">
        <v>-4.7792899999999996</v>
      </c>
      <c r="AA21" s="99">
        <v>-110</v>
      </c>
      <c r="AB21" s="99"/>
      <c r="AC21" s="102">
        <f t="shared" si="0"/>
        <v>-12</v>
      </c>
      <c r="AD21" s="109">
        <v>145</v>
      </c>
      <c r="AE21" s="102">
        <f t="shared" si="1"/>
        <v>416</v>
      </c>
      <c r="AF21" s="102" t="e">
        <f>#REF!-AE21</f>
        <v>#REF!</v>
      </c>
      <c r="AG21" s="98">
        <v>-174</v>
      </c>
      <c r="AH21" s="98">
        <v>114</v>
      </c>
      <c r="AI21" s="98">
        <v>50</v>
      </c>
      <c r="AJ21" s="98">
        <v>-57</v>
      </c>
      <c r="AK21" s="99">
        <v>-37</v>
      </c>
      <c r="AL21" s="99">
        <v>64</v>
      </c>
      <c r="AM21" s="99">
        <v>30</v>
      </c>
      <c r="AN21" s="99">
        <v>64</v>
      </c>
      <c r="AO21" s="99">
        <v>145</v>
      </c>
      <c r="AP21" s="67" t="e">
        <f>(V24-#REF!)/#REF!</f>
        <v>#REF!</v>
      </c>
      <c r="AQ21" s="103">
        <v>-150</v>
      </c>
      <c r="AR21" s="73">
        <v>-24.570609999999999</v>
      </c>
      <c r="AS21" s="73">
        <v>-29.62405</v>
      </c>
      <c r="AT21" s="73">
        <v>108.23023000000001</v>
      </c>
      <c r="AU21" s="73">
        <v>279.46622000000002</v>
      </c>
      <c r="AV21" s="73"/>
      <c r="AW21" s="104">
        <v>9.8536099999999998</v>
      </c>
      <c r="AX21" s="104">
        <v>145.93165999999999</v>
      </c>
      <c r="AY21" s="73"/>
      <c r="AZ21" s="73">
        <f t="shared" si="9"/>
        <v>-183.85361</v>
      </c>
      <c r="BA21" s="73">
        <f t="shared" si="10"/>
        <v>-165.23023000000001</v>
      </c>
      <c r="BB21" s="73">
        <v>279.46622000000002</v>
      </c>
      <c r="BC21" s="73">
        <v>130.65470999999999</v>
      </c>
      <c r="BD21" s="73">
        <v>108.23023000000001</v>
      </c>
      <c r="BE21" s="73">
        <v>59.24521</v>
      </c>
      <c r="BF21" s="73">
        <f t="shared" si="2"/>
        <v>-165.46622000000002</v>
      </c>
      <c r="BG21" s="73" t="e">
        <f>#REF!-BC21</f>
        <v>#REF!</v>
      </c>
      <c r="BH21" s="73">
        <f t="shared" si="3"/>
        <v>-112.23023000000001</v>
      </c>
      <c r="BI21" s="73" t="e">
        <f>BE21-#REF!</f>
        <v>#REF!</v>
      </c>
      <c r="BJ21" s="105">
        <v>5.2900099999995502</v>
      </c>
      <c r="BK21" s="105">
        <v>51.282609999999998</v>
      </c>
      <c r="BL21" s="105">
        <v>-0.89908000000104304</v>
      </c>
      <c r="BM21" s="105">
        <v>0</v>
      </c>
      <c r="BN21" s="105">
        <v>207.87195</v>
      </c>
      <c r="BO21" s="105">
        <v>-3.2539199999999999</v>
      </c>
      <c r="BP21" s="105">
        <v>-57.696510000000004</v>
      </c>
      <c r="BQ21" s="105">
        <v>0</v>
      </c>
      <c r="BR21" s="107">
        <v>-255.10205999999999</v>
      </c>
      <c r="BS21" s="107">
        <v>-23.3264</v>
      </c>
      <c r="BT21" s="73"/>
      <c r="BU21" s="73">
        <f t="shared" si="11"/>
        <v>9.2900099999995511</v>
      </c>
      <c r="BV21" s="73" t="e">
        <f>BK21-#REF!</f>
        <v>#REF!</v>
      </c>
      <c r="BW21" s="73" t="e">
        <f>BL21-#REF!</f>
        <v>#REF!</v>
      </c>
      <c r="BX21" s="73" t="e">
        <f>BM21-#REF!</f>
        <v>#REF!</v>
      </c>
      <c r="BY21" s="73" t="e">
        <f>BN21-#REF!</f>
        <v>#REF!</v>
      </c>
      <c r="BZ21" s="73">
        <f t="shared" si="4"/>
        <v>-117.25391999999999</v>
      </c>
      <c r="CA21" s="73">
        <f t="shared" si="5"/>
        <v>116.30349</v>
      </c>
      <c r="CB21" s="73" t="e">
        <f>BQ21-#REF!</f>
        <v>#REF!</v>
      </c>
      <c r="CC21" s="73" t="e">
        <f>BR21-#REF!</f>
        <v>#REF!</v>
      </c>
      <c r="CD21" s="73" t="e">
        <f>BS21-#REF!</f>
        <v>#REF!</v>
      </c>
      <c r="CE21" s="108"/>
      <c r="CF21" s="108"/>
      <c r="CH21" s="73">
        <v>-57</v>
      </c>
      <c r="CI21" s="73"/>
      <c r="CJ21" s="73" t="e">
        <f>ROUND(#REF!,0)</f>
        <v>#REF!</v>
      </c>
      <c r="CK21" s="73">
        <f t="shared" si="12"/>
        <v>-57</v>
      </c>
      <c r="CL21" s="73" t="e">
        <f>ROUND(#REF!,0)</f>
        <v>#REF!</v>
      </c>
      <c r="CM21" s="73">
        <f t="shared" si="13"/>
        <v>-4</v>
      </c>
      <c r="CN21" s="73" t="e">
        <f>ROUND(#REF!,0)</f>
        <v>#REF!</v>
      </c>
      <c r="CO21" s="73" t="e">
        <f>ROUND(#REF!,0)</f>
        <v>#REF!</v>
      </c>
      <c r="CP21" s="73">
        <f t="shared" si="14"/>
        <v>-174</v>
      </c>
      <c r="CQ21" s="73" t="e">
        <f>ROUND(#REF!,0)</f>
        <v>#REF!</v>
      </c>
      <c r="CR21" s="73">
        <f t="shared" si="15"/>
        <v>114</v>
      </c>
      <c r="CS21" s="73" t="e">
        <f>ROUND(#REF!,0)</f>
        <v>#REF!</v>
      </c>
      <c r="CT21" s="73"/>
      <c r="CU21" s="73"/>
      <c r="CV21" s="73"/>
      <c r="CW21" s="73"/>
      <c r="CX21" s="73"/>
      <c r="CY21" s="73"/>
      <c r="CZ21" s="73">
        <v>-174</v>
      </c>
      <c r="DA21" s="73"/>
      <c r="DB21" s="73"/>
      <c r="DC21" s="73"/>
      <c r="DD21" s="73"/>
    </row>
    <row r="22" spans="4:112" ht="21.75" customHeight="1" x14ac:dyDescent="0.25">
      <c r="D22" s="86"/>
      <c r="E22" s="96" t="s">
        <v>53</v>
      </c>
      <c r="F22" s="97">
        <f t="shared" si="6"/>
        <v>4557</v>
      </c>
      <c r="G22" s="98">
        <v>1207</v>
      </c>
      <c r="H22" s="98">
        <v>1166</v>
      </c>
      <c r="I22" s="98">
        <v>6814</v>
      </c>
      <c r="J22" s="98">
        <v>3193</v>
      </c>
      <c r="K22" s="98">
        <v>4452</v>
      </c>
      <c r="L22" s="98">
        <f t="shared" si="7"/>
        <v>1625.43217</v>
      </c>
      <c r="M22" s="98">
        <v>1863.69947</v>
      </c>
      <c r="N22" s="98">
        <v>1686.9441323000001</v>
      </c>
      <c r="O22" s="98">
        <v>6814</v>
      </c>
      <c r="P22" s="98">
        <v>5373</v>
      </c>
      <c r="Q22" s="98">
        <v>5373</v>
      </c>
      <c r="R22" s="98">
        <v>4452</v>
      </c>
      <c r="S22" s="98">
        <f t="shared" si="8"/>
        <v>1624</v>
      </c>
      <c r="T22" s="98">
        <v>1863</v>
      </c>
      <c r="U22" s="98">
        <v>1687</v>
      </c>
      <c r="V22" s="98">
        <v>6812</v>
      </c>
      <c r="W22" s="98">
        <v>5373</v>
      </c>
      <c r="X22" s="99"/>
      <c r="Y22" s="99"/>
      <c r="Z22" s="100">
        <v>5188.56783</v>
      </c>
      <c r="AA22" s="99">
        <v>5188</v>
      </c>
      <c r="AB22" s="99"/>
      <c r="AC22" s="102">
        <f t="shared" si="0"/>
        <v>-3325</v>
      </c>
      <c r="AD22" s="109">
        <v>1050</v>
      </c>
      <c r="AE22" s="102">
        <f t="shared" si="1"/>
        <v>2737</v>
      </c>
      <c r="AF22" s="102" t="e">
        <f>#REF!-AE22</f>
        <v>#REF!</v>
      </c>
      <c r="AG22" s="98">
        <v>3191</v>
      </c>
      <c r="AH22" s="98">
        <v>3686</v>
      </c>
      <c r="AI22" s="98">
        <v>3686</v>
      </c>
      <c r="AJ22" s="98">
        <v>3193</v>
      </c>
      <c r="AK22" s="99">
        <v>2027</v>
      </c>
      <c r="AL22" s="99">
        <v>1050</v>
      </c>
      <c r="AM22" s="99">
        <v>2257</v>
      </c>
      <c r="AN22" s="99">
        <v>1050</v>
      </c>
      <c r="AO22" s="99">
        <v>1050</v>
      </c>
      <c r="AP22" s="67" t="e">
        <f>(V25-#REF!)/#REF!</f>
        <v>#REF!</v>
      </c>
      <c r="AQ22" s="103">
        <v>4450</v>
      </c>
      <c r="AR22" s="73">
        <v>893.425881</v>
      </c>
      <c r="AS22" s="73">
        <v>893.42588000000001</v>
      </c>
      <c r="AT22" s="73">
        <v>61.040170000000003</v>
      </c>
      <c r="AU22" s="73">
        <v>61.040170000000003</v>
      </c>
      <c r="AV22" s="73"/>
      <c r="AW22" s="104">
        <v>9.0276499999999995</v>
      </c>
      <c r="AX22" s="104">
        <v>1.6480999999999999</v>
      </c>
      <c r="AY22" s="73"/>
      <c r="AZ22" s="73">
        <f t="shared" si="9"/>
        <v>3181.97235</v>
      </c>
      <c r="BA22" s="73">
        <f t="shared" si="10"/>
        <v>3131.9598299999998</v>
      </c>
      <c r="BB22" s="73">
        <v>61.040170000000003</v>
      </c>
      <c r="BC22" s="73">
        <v>50.364420000000003</v>
      </c>
      <c r="BD22" s="73">
        <v>61.040170000000003</v>
      </c>
      <c r="BE22" s="73">
        <v>50.364420000000003</v>
      </c>
      <c r="BF22" s="73">
        <f t="shared" si="2"/>
        <v>3624.9598299999998</v>
      </c>
      <c r="BG22" s="73" t="e">
        <f>#REF!-BC22</f>
        <v>#REF!</v>
      </c>
      <c r="BH22" s="73">
        <f t="shared" si="3"/>
        <v>6752.9598299999998</v>
      </c>
      <c r="BI22" s="73" t="e">
        <f>BE22-#REF!</f>
        <v>#REF!</v>
      </c>
      <c r="BJ22" s="105">
        <v>0</v>
      </c>
      <c r="BK22" s="105">
        <v>-832.98001750000105</v>
      </c>
      <c r="BL22" s="105">
        <v>-161.35224920000101</v>
      </c>
      <c r="BM22" s="105">
        <v>0</v>
      </c>
      <c r="BN22" s="105">
        <v>0</v>
      </c>
      <c r="BO22" s="105">
        <v>-832.98001999999997</v>
      </c>
      <c r="BP22" s="105">
        <v>-161.75226000000001</v>
      </c>
      <c r="BQ22" s="105">
        <v>0</v>
      </c>
      <c r="BR22" s="107">
        <v>5392.3002900000001</v>
      </c>
      <c r="BS22" s="107">
        <v>6911.2058200000001</v>
      </c>
      <c r="BT22" s="73"/>
      <c r="BU22" s="73">
        <f t="shared" si="11"/>
        <v>-6814</v>
      </c>
      <c r="BV22" s="73" t="e">
        <f>BK22-#REF!</f>
        <v>#REF!</v>
      </c>
      <c r="BW22" s="73" t="e">
        <f>BL22-#REF!</f>
        <v>#REF!</v>
      </c>
      <c r="BX22" s="73" t="e">
        <f>BM22-#REF!</f>
        <v>#REF!</v>
      </c>
      <c r="BY22" s="73" t="e">
        <f>BN22-#REF!</f>
        <v>#REF!</v>
      </c>
      <c r="BZ22" s="73">
        <f t="shared" si="4"/>
        <v>-4518.98002</v>
      </c>
      <c r="CA22" s="73">
        <f t="shared" si="5"/>
        <v>-3352.7522600000002</v>
      </c>
      <c r="CB22" s="73" t="e">
        <f>BQ22-#REF!</f>
        <v>#REF!</v>
      </c>
      <c r="CC22" s="73" t="e">
        <f>BR22-#REF!</f>
        <v>#REF!</v>
      </c>
      <c r="CD22" s="73" t="e">
        <f>BS22-#REF!</f>
        <v>#REF!</v>
      </c>
      <c r="CE22" s="108"/>
      <c r="CF22" s="108"/>
      <c r="CH22" s="73">
        <v>3193</v>
      </c>
      <c r="CI22" s="73"/>
      <c r="CJ22" s="73" t="e">
        <f>ROUND(#REF!,0)</f>
        <v>#REF!</v>
      </c>
      <c r="CK22" s="73">
        <f t="shared" si="12"/>
        <v>3193</v>
      </c>
      <c r="CL22" s="73" t="e">
        <f>ROUND(#REF!,0)</f>
        <v>#REF!</v>
      </c>
      <c r="CM22" s="73">
        <f t="shared" si="13"/>
        <v>6814</v>
      </c>
      <c r="CN22" s="73" t="e">
        <f>ROUND(#REF!,0)</f>
        <v>#REF!</v>
      </c>
      <c r="CO22" s="73" t="e">
        <f>ROUND(#REF!,0)</f>
        <v>#REF!</v>
      </c>
      <c r="CP22" s="73">
        <f t="shared" si="14"/>
        <v>3191</v>
      </c>
      <c r="CQ22" s="73" t="e">
        <f>ROUND(#REF!,0)</f>
        <v>#REF!</v>
      </c>
      <c r="CR22" s="73">
        <f t="shared" si="15"/>
        <v>3686</v>
      </c>
      <c r="CS22" s="73" t="e">
        <f>ROUND(#REF!,0)</f>
        <v>#REF!</v>
      </c>
      <c r="CT22" s="73"/>
      <c r="CU22" s="73"/>
      <c r="CV22" s="73"/>
      <c r="CW22" s="73"/>
      <c r="CX22" s="73"/>
      <c r="CY22" s="73"/>
      <c r="CZ22" s="73">
        <v>3191</v>
      </c>
      <c r="DA22" s="73"/>
      <c r="DB22" s="73"/>
      <c r="DC22" s="73"/>
      <c r="DD22" s="73"/>
    </row>
    <row r="23" spans="4:112" ht="21.75" customHeight="1" x14ac:dyDescent="0.25">
      <c r="D23" s="86"/>
      <c r="E23" s="96" t="s">
        <v>54</v>
      </c>
      <c r="F23" s="97">
        <f t="shared" si="6"/>
        <v>769</v>
      </c>
      <c r="G23" s="98">
        <v>230</v>
      </c>
      <c r="H23" s="98">
        <v>383</v>
      </c>
      <c r="I23" s="98">
        <v>1257</v>
      </c>
      <c r="J23" s="98">
        <v>1482</v>
      </c>
      <c r="K23" s="98">
        <v>1846</v>
      </c>
      <c r="L23" s="98">
        <f>O23-Z23</f>
        <v>333.73284999999998</v>
      </c>
      <c r="M23" s="98">
        <v>282.21517</v>
      </c>
      <c r="N23" s="98">
        <v>282.31920000000002</v>
      </c>
      <c r="O23" s="98">
        <v>1257</v>
      </c>
      <c r="P23" s="98">
        <v>1016</v>
      </c>
      <c r="Q23" s="98">
        <v>1016</v>
      </c>
      <c r="R23" s="98">
        <v>1685</v>
      </c>
      <c r="S23" s="98">
        <f t="shared" si="8"/>
        <v>334</v>
      </c>
      <c r="T23" s="98">
        <v>282</v>
      </c>
      <c r="U23" s="98">
        <v>282</v>
      </c>
      <c r="V23" s="98">
        <v>1257</v>
      </c>
      <c r="W23" s="98">
        <v>1016</v>
      </c>
      <c r="X23" s="99"/>
      <c r="Y23" s="99"/>
      <c r="Z23" s="100">
        <v>923.26715000000002</v>
      </c>
      <c r="AA23" s="99">
        <v>923</v>
      </c>
      <c r="AB23" s="99"/>
      <c r="AC23" s="102">
        <f t="shared" si="0"/>
        <v>-641</v>
      </c>
      <c r="AD23" s="109">
        <v>263</v>
      </c>
      <c r="AE23" s="102">
        <f t="shared" si="1"/>
        <v>545</v>
      </c>
      <c r="AF23" s="102" t="e">
        <f>#REF!-AE23</f>
        <v>#REF!</v>
      </c>
      <c r="AG23" s="98">
        <v>1366</v>
      </c>
      <c r="AH23" s="98">
        <v>734</v>
      </c>
      <c r="AI23" s="98">
        <v>734</v>
      </c>
      <c r="AJ23" s="98">
        <v>1366</v>
      </c>
      <c r="AK23" s="99">
        <v>1004</v>
      </c>
      <c r="AL23" s="99">
        <v>263</v>
      </c>
      <c r="AM23" s="99">
        <v>454</v>
      </c>
      <c r="AN23" s="99">
        <v>258</v>
      </c>
      <c r="AO23" s="99">
        <v>263</v>
      </c>
      <c r="AP23" s="67" t="e">
        <f>(V26-#REF!)/#REF!</f>
        <v>#REF!</v>
      </c>
      <c r="AQ23" s="103">
        <v>1685</v>
      </c>
      <c r="AR23" s="73">
        <v>497.51912900000002</v>
      </c>
      <c r="AS23" s="73">
        <v>438.66365999999999</v>
      </c>
      <c r="AT23" s="73">
        <v>131.00775999999999</v>
      </c>
      <c r="AU23" s="73">
        <v>487.16140999999999</v>
      </c>
      <c r="AV23" s="73"/>
      <c r="AW23" s="104">
        <v>77.36891</v>
      </c>
      <c r="AX23" s="104">
        <v>61.671010000000003</v>
      </c>
      <c r="AY23" s="73"/>
      <c r="AZ23" s="73">
        <f t="shared" si="9"/>
        <v>1288.6310900000001</v>
      </c>
      <c r="BA23" s="73">
        <f t="shared" si="10"/>
        <v>1350.99224</v>
      </c>
      <c r="BB23" s="73">
        <v>487.16140999999999</v>
      </c>
      <c r="BC23" s="73">
        <v>348.12148999999999</v>
      </c>
      <c r="BD23" s="73">
        <v>131.00775999999999</v>
      </c>
      <c r="BE23" s="73">
        <v>81.148259999999993</v>
      </c>
      <c r="BF23" s="73">
        <f t="shared" si="2"/>
        <v>246.83859000000001</v>
      </c>
      <c r="BG23" s="73" t="e">
        <f>#REF!-BC23</f>
        <v>#REF!</v>
      </c>
      <c r="BH23" s="73">
        <f t="shared" si="3"/>
        <v>1125.99224</v>
      </c>
      <c r="BI23" s="73" t="e">
        <f>BE23-#REF!</f>
        <v>#REF!</v>
      </c>
      <c r="BJ23" s="105">
        <v>0</v>
      </c>
      <c r="BK23" s="105">
        <v>-188.67814000000001</v>
      </c>
      <c r="BL23" s="105">
        <v>-10.658189999999999</v>
      </c>
      <c r="BM23" s="105">
        <v>0</v>
      </c>
      <c r="BN23" s="105">
        <v>-0.20216999999999999</v>
      </c>
      <c r="BO23" s="105">
        <v>-173.15662</v>
      </c>
      <c r="BP23" s="105">
        <v>-120.6071</v>
      </c>
      <c r="BQ23" s="105">
        <v>0</v>
      </c>
      <c r="BR23" s="107">
        <v>902.78454999999997</v>
      </c>
      <c r="BS23" s="107">
        <v>2333.8501099999999</v>
      </c>
      <c r="BT23" s="73"/>
      <c r="BU23" s="73">
        <f t="shared" si="11"/>
        <v>-1257</v>
      </c>
      <c r="BV23" s="73" t="e">
        <f>BK23-#REF!</f>
        <v>#REF!</v>
      </c>
      <c r="BW23" s="73" t="e">
        <f>BL23-#REF!</f>
        <v>#REF!</v>
      </c>
      <c r="BX23" s="73" t="e">
        <f>BM23-#REF!</f>
        <v>#REF!</v>
      </c>
      <c r="BY23" s="73" t="e">
        <f>BN23-#REF!</f>
        <v>#REF!</v>
      </c>
      <c r="BZ23" s="73">
        <f t="shared" si="4"/>
        <v>-907.15661999999998</v>
      </c>
      <c r="CA23" s="73">
        <f t="shared" si="5"/>
        <v>-1486.6070999999999</v>
      </c>
      <c r="CB23" s="73" t="e">
        <f>BQ23-#REF!</f>
        <v>#REF!</v>
      </c>
      <c r="CC23" s="73" t="e">
        <f>BR23-#REF!</f>
        <v>#REF!</v>
      </c>
      <c r="CD23" s="73" t="e">
        <f>BS23-#REF!</f>
        <v>#REF!</v>
      </c>
      <c r="CE23" s="108"/>
      <c r="CF23" s="108"/>
      <c r="CH23" s="73">
        <v>1482</v>
      </c>
      <c r="CI23" s="73"/>
      <c r="CJ23" s="73" t="e">
        <f>ROUND(#REF!,0)</f>
        <v>#REF!</v>
      </c>
      <c r="CK23" s="73">
        <f t="shared" si="12"/>
        <v>1482</v>
      </c>
      <c r="CL23" s="73" t="e">
        <f>ROUND(#REF!,0)</f>
        <v>#REF!</v>
      </c>
      <c r="CM23" s="73">
        <f t="shared" si="13"/>
        <v>1257</v>
      </c>
      <c r="CN23" s="73" t="e">
        <f>ROUND(#REF!,0)</f>
        <v>#REF!</v>
      </c>
      <c r="CO23" s="73" t="e">
        <f>ROUND(#REF!,0)</f>
        <v>#REF!</v>
      </c>
      <c r="CP23" s="73">
        <f t="shared" si="14"/>
        <v>1366</v>
      </c>
      <c r="CQ23" s="73" t="e">
        <f>ROUND(#REF!,0)</f>
        <v>#REF!</v>
      </c>
      <c r="CR23" s="73">
        <f t="shared" si="15"/>
        <v>734</v>
      </c>
      <c r="CS23" s="73" t="e">
        <f>ROUND(#REF!,0)</f>
        <v>#REF!</v>
      </c>
      <c r="CT23" s="73"/>
      <c r="CU23" s="73"/>
      <c r="CV23" s="73"/>
      <c r="CW23" s="73"/>
      <c r="CX23" s="73"/>
      <c r="CY23" s="73"/>
      <c r="CZ23" s="73">
        <v>1366</v>
      </c>
      <c r="DA23" s="73"/>
      <c r="DB23" s="73"/>
      <c r="DC23" s="73"/>
      <c r="DD23" s="73"/>
    </row>
    <row r="24" spans="4:112" ht="21.75" customHeight="1" x14ac:dyDescent="0.25">
      <c r="D24" s="86"/>
      <c r="E24" s="96" t="s">
        <v>55</v>
      </c>
      <c r="F24" s="97">
        <f t="shared" si="6"/>
        <v>1375</v>
      </c>
      <c r="G24" s="98">
        <v>662</v>
      </c>
      <c r="H24" s="98">
        <v>880</v>
      </c>
      <c r="I24" s="98">
        <v>2757</v>
      </c>
      <c r="J24" s="98">
        <v>3456</v>
      </c>
      <c r="K24" s="98">
        <v>4127</v>
      </c>
      <c r="L24" s="98">
        <f t="shared" si="7"/>
        <v>428.79489999999987</v>
      </c>
      <c r="M24" s="98">
        <v>753.71465999999998</v>
      </c>
      <c r="N24" s="98">
        <v>956.78628403234779</v>
      </c>
      <c r="O24" s="98">
        <v>2757</v>
      </c>
      <c r="P24" s="98">
        <v>3546</v>
      </c>
      <c r="Q24" s="98">
        <v>3295</v>
      </c>
      <c r="R24" s="98">
        <v>4376</v>
      </c>
      <c r="S24" s="98">
        <f t="shared" si="8"/>
        <v>470</v>
      </c>
      <c r="T24" s="98">
        <v>865</v>
      </c>
      <c r="U24" s="98">
        <v>1198</v>
      </c>
      <c r="V24" s="98">
        <v>3070</v>
      </c>
      <c r="W24" s="98">
        <v>3947</v>
      </c>
      <c r="X24" s="99"/>
      <c r="Y24" s="99"/>
      <c r="Z24" s="100">
        <v>2328.2051000000001</v>
      </c>
      <c r="AA24" s="99">
        <v>2600</v>
      </c>
      <c r="AB24" s="99"/>
      <c r="AC24" s="102">
        <f t="shared" si="0"/>
        <v>-1735</v>
      </c>
      <c r="AD24" s="109">
        <v>857</v>
      </c>
      <c r="AE24" s="102">
        <f t="shared" si="1"/>
        <v>2055</v>
      </c>
      <c r="AF24" s="102" t="e">
        <f>#REF!-AE24</f>
        <v>#REF!</v>
      </c>
      <c r="AG24" s="98">
        <v>4280</v>
      </c>
      <c r="AH24" s="98">
        <v>2749</v>
      </c>
      <c r="AI24" s="98">
        <v>2374</v>
      </c>
      <c r="AJ24" s="98">
        <v>3651</v>
      </c>
      <c r="AK24" s="99">
        <v>2698</v>
      </c>
      <c r="AL24" s="99">
        <v>751</v>
      </c>
      <c r="AM24" s="99">
        <v>1433</v>
      </c>
      <c r="AN24" s="99">
        <v>720</v>
      </c>
      <c r="AO24" s="99">
        <v>857</v>
      </c>
      <c r="AP24" s="67" t="e">
        <f>(V27-#REF!)/#REF!</f>
        <v>#REF!</v>
      </c>
      <c r="AQ24" s="103">
        <v>5129</v>
      </c>
      <c r="AR24" s="73">
        <v>948.72848999999997</v>
      </c>
      <c r="AS24" s="73">
        <v>1145.9211299999999</v>
      </c>
      <c r="AT24" s="73">
        <v>2001.61654</v>
      </c>
      <c r="AU24" s="73">
        <v>2340.6965500000001</v>
      </c>
      <c r="AV24" s="73"/>
      <c r="AW24" s="104">
        <v>700.7758</v>
      </c>
      <c r="AX24" s="104">
        <v>651.27508999999998</v>
      </c>
      <c r="AY24" s="73"/>
      <c r="AZ24" s="73">
        <f t="shared" si="9"/>
        <v>3579.2242000000001</v>
      </c>
      <c r="BA24" s="73">
        <f t="shared" si="10"/>
        <v>1454.38346</v>
      </c>
      <c r="BB24" s="73">
        <v>2311.6965500000001</v>
      </c>
      <c r="BC24" s="73">
        <v>967.56565999999998</v>
      </c>
      <c r="BD24" s="73">
        <v>1972.8715400000001</v>
      </c>
      <c r="BE24" s="73">
        <v>858.83379000000002</v>
      </c>
      <c r="BF24" s="73">
        <f t="shared" si="2"/>
        <v>437.30344999999988</v>
      </c>
      <c r="BG24" s="73" t="e">
        <f>#REF!-BC24</f>
        <v>#REF!</v>
      </c>
      <c r="BH24" s="73">
        <f t="shared" si="3"/>
        <v>784.1284599999999</v>
      </c>
      <c r="BI24" s="73" t="e">
        <f>BE24-#REF!</f>
        <v>#REF!</v>
      </c>
      <c r="BJ24" s="105">
        <v>-124.37255999999999</v>
      </c>
      <c r="BK24" s="105">
        <v>-288.93889999999999</v>
      </c>
      <c r="BL24" s="105">
        <v>-199.16838000000001</v>
      </c>
      <c r="BM24" s="105">
        <v>0</v>
      </c>
      <c r="BN24" s="105">
        <v>-108.28343</v>
      </c>
      <c r="BO24" s="105">
        <v>-175.17302000000001</v>
      </c>
      <c r="BP24" s="105">
        <v>-118.50678000000001</v>
      </c>
      <c r="BQ24" s="105">
        <v>0</v>
      </c>
      <c r="BR24" s="107">
        <v>4863.62554</v>
      </c>
      <c r="BS24" s="107">
        <v>7029.0715300000002</v>
      </c>
      <c r="BT24" s="73"/>
      <c r="BU24" s="73">
        <f t="shared" si="11"/>
        <v>-2881.3725599999998</v>
      </c>
      <c r="BV24" s="73" t="e">
        <f>BK24-#REF!</f>
        <v>#REF!</v>
      </c>
      <c r="BW24" s="73" t="e">
        <f>BL24-#REF!</f>
        <v>#REF!</v>
      </c>
      <c r="BX24" s="73" t="e">
        <f>BM24-#REF!</f>
        <v>#REF!</v>
      </c>
      <c r="BY24" s="73" t="e">
        <f>BN24-#REF!</f>
        <v>#REF!</v>
      </c>
      <c r="BZ24" s="73">
        <f t="shared" si="4"/>
        <v>-2924.1730200000002</v>
      </c>
      <c r="CA24" s="73">
        <f t="shared" si="5"/>
        <v>-4398.5067799999997</v>
      </c>
      <c r="CB24" s="73" t="e">
        <f>BQ24-#REF!</f>
        <v>#REF!</v>
      </c>
      <c r="CC24" s="73" t="e">
        <f>BR24-#REF!</f>
        <v>#REF!</v>
      </c>
      <c r="CD24" s="73" t="e">
        <f>BS24-#REF!</f>
        <v>#REF!</v>
      </c>
      <c r="CE24" s="108"/>
      <c r="CF24" s="108"/>
      <c r="CH24" s="73">
        <v>3456</v>
      </c>
      <c r="CI24" s="73"/>
      <c r="CJ24" s="73" t="e">
        <f>ROUND(#REF!,0)</f>
        <v>#REF!</v>
      </c>
      <c r="CK24" s="73">
        <f t="shared" si="12"/>
        <v>3456</v>
      </c>
      <c r="CL24" s="73" t="e">
        <f>ROUND(#REF!,0)</f>
        <v>#REF!</v>
      </c>
      <c r="CM24" s="73">
        <f t="shared" si="13"/>
        <v>2757</v>
      </c>
      <c r="CN24" s="73" t="e">
        <f>ROUND(#REF!,0)</f>
        <v>#REF!</v>
      </c>
      <c r="CO24" s="73" t="e">
        <f>ROUND(#REF!,0)</f>
        <v>#REF!</v>
      </c>
      <c r="CP24" s="73">
        <f t="shared" si="14"/>
        <v>4280</v>
      </c>
      <c r="CQ24" s="73" t="e">
        <f>ROUND(#REF!,0)</f>
        <v>#REF!</v>
      </c>
      <c r="CR24" s="73">
        <f t="shared" si="15"/>
        <v>2749</v>
      </c>
      <c r="CS24" s="73" t="e">
        <f>ROUND(#REF!,0)</f>
        <v>#REF!</v>
      </c>
      <c r="CT24" s="73"/>
      <c r="CU24" s="73"/>
      <c r="CV24" s="73"/>
      <c r="CW24" s="73"/>
      <c r="CX24" s="73"/>
      <c r="CY24" s="73"/>
      <c r="CZ24" s="73">
        <v>4280</v>
      </c>
      <c r="DA24" s="73"/>
      <c r="DB24" s="73"/>
      <c r="DC24" s="73"/>
      <c r="DD24" s="73"/>
    </row>
    <row r="25" spans="4:112" ht="26.25" customHeight="1" x14ac:dyDescent="0.25">
      <c r="D25" s="86"/>
      <c r="E25" s="96" t="s">
        <v>56</v>
      </c>
      <c r="F25" s="97">
        <f t="shared" si="6"/>
        <v>4337</v>
      </c>
      <c r="G25" s="98">
        <v>1701</v>
      </c>
      <c r="H25" s="98">
        <v>2097</v>
      </c>
      <c r="I25" s="98">
        <v>7590</v>
      </c>
      <c r="J25" s="98">
        <v>6329</v>
      </c>
      <c r="K25" s="98">
        <v>8132</v>
      </c>
      <c r="L25" s="98">
        <f t="shared" si="7"/>
        <v>1721.62673</v>
      </c>
      <c r="M25" s="98">
        <v>1990.2563299999999</v>
      </c>
      <c r="N25" s="98">
        <v>2245.7967787000002</v>
      </c>
      <c r="O25" s="98">
        <v>7592</v>
      </c>
      <c r="P25" s="98">
        <v>8271</v>
      </c>
      <c r="Q25" s="98">
        <v>7958</v>
      </c>
      <c r="R25" s="98">
        <v>8616</v>
      </c>
      <c r="S25" s="98">
        <f t="shared" si="8"/>
        <v>2015</v>
      </c>
      <c r="T25" s="98">
        <v>2269</v>
      </c>
      <c r="U25" s="98">
        <v>2500</v>
      </c>
      <c r="V25" s="98">
        <v>8729</v>
      </c>
      <c r="W25" s="98">
        <v>9232</v>
      </c>
      <c r="X25" s="99"/>
      <c r="Y25" s="99"/>
      <c r="Z25" s="100">
        <v>5870.37327</v>
      </c>
      <c r="AA25" s="99">
        <v>6714</v>
      </c>
      <c r="AB25" s="99"/>
      <c r="AC25" s="102">
        <f t="shared" si="0"/>
        <v>-4445</v>
      </c>
      <c r="AD25" s="109">
        <v>1915</v>
      </c>
      <c r="AE25" s="102">
        <f t="shared" si="1"/>
        <v>4415</v>
      </c>
      <c r="AF25" s="102" t="e">
        <f>#REF!-AE25</f>
        <v>#REF!</v>
      </c>
      <c r="AG25" s="98">
        <v>7662</v>
      </c>
      <c r="AH25" s="98">
        <v>6732</v>
      </c>
      <c r="AI25" s="98">
        <v>5787</v>
      </c>
      <c r="AJ25" s="98">
        <v>6718</v>
      </c>
      <c r="AK25" s="99">
        <v>4496</v>
      </c>
      <c r="AL25" s="99">
        <v>1650</v>
      </c>
      <c r="AM25" s="99">
        <v>3452</v>
      </c>
      <c r="AN25" s="99">
        <v>1552</v>
      </c>
      <c r="AO25" s="99">
        <v>1915</v>
      </c>
      <c r="AP25" s="67" t="e">
        <f>(V28-#REF!)/#REF!</f>
        <v>#REF!</v>
      </c>
      <c r="AQ25" s="103">
        <v>9844</v>
      </c>
      <c r="AR25" s="73">
        <v>2106.27018</v>
      </c>
      <c r="AS25" s="73">
        <v>2559.6687299999999</v>
      </c>
      <c r="AT25" s="73"/>
      <c r="AU25" s="73"/>
      <c r="AV25" s="73"/>
      <c r="AY25" s="73"/>
      <c r="AZ25" s="73"/>
      <c r="BA25" s="73"/>
      <c r="BB25" s="73"/>
      <c r="BC25" s="73"/>
      <c r="BD25" s="73"/>
      <c r="BE25" s="73"/>
      <c r="BF25" s="73"/>
      <c r="BG25" s="73"/>
      <c r="BH25" s="73"/>
      <c r="BI25" s="73"/>
      <c r="BJ25" s="105"/>
      <c r="BK25" s="105"/>
      <c r="BL25" s="105"/>
      <c r="BM25" s="105"/>
      <c r="BN25" s="105"/>
      <c r="BO25" s="105"/>
      <c r="BP25" s="105"/>
      <c r="BQ25" s="105"/>
      <c r="BR25" s="107"/>
      <c r="BS25" s="107"/>
      <c r="BT25" s="73"/>
      <c r="BU25" s="73"/>
      <c r="BV25" s="73"/>
      <c r="BW25" s="73"/>
      <c r="BX25" s="73"/>
      <c r="BY25" s="73"/>
      <c r="BZ25" s="73"/>
      <c r="CA25" s="73"/>
      <c r="CB25" s="73"/>
      <c r="CC25" s="73"/>
      <c r="CD25" s="73"/>
      <c r="CE25" s="108"/>
      <c r="CF25" s="108"/>
      <c r="CH25" s="73">
        <v>6329</v>
      </c>
      <c r="CI25" s="73"/>
      <c r="CJ25" s="73"/>
      <c r="CK25" s="73"/>
      <c r="CL25" s="73"/>
      <c r="CM25" s="73"/>
      <c r="CN25" s="73"/>
      <c r="CO25" s="73"/>
      <c r="CP25" s="73"/>
      <c r="CQ25" s="73"/>
      <c r="CR25" s="73"/>
      <c r="CS25" s="73"/>
      <c r="CT25" s="73"/>
      <c r="CU25" s="73"/>
      <c r="CV25" s="73"/>
      <c r="CW25" s="73"/>
      <c r="CX25" s="73"/>
      <c r="CY25" s="73"/>
      <c r="CZ25" s="73">
        <v>7662</v>
      </c>
      <c r="DA25" s="73"/>
      <c r="DB25" s="73"/>
      <c r="DC25" s="73"/>
      <c r="DD25" s="73"/>
    </row>
    <row r="26" spans="4:112" ht="42" customHeight="1" x14ac:dyDescent="0.3">
      <c r="D26" s="86"/>
      <c r="E26" s="96" t="s">
        <v>57</v>
      </c>
      <c r="F26" s="97">
        <f t="shared" si="6"/>
        <v>1979.07458</v>
      </c>
      <c r="G26" s="137">
        <v>0</v>
      </c>
      <c r="H26" s="137">
        <v>177.94597999999999</v>
      </c>
      <c r="I26" s="138">
        <v>1979.07458</v>
      </c>
      <c r="J26" s="137">
        <v>1471.3942400000001</v>
      </c>
      <c r="K26" s="138">
        <v>1715.33195</v>
      </c>
      <c r="L26" s="98">
        <f t="shared" si="7"/>
        <v>821.07457999999997</v>
      </c>
      <c r="M26" s="98">
        <v>0</v>
      </c>
      <c r="N26" s="98">
        <v>0</v>
      </c>
      <c r="O26" s="138">
        <v>1979.07458</v>
      </c>
      <c r="P26" s="98">
        <v>0</v>
      </c>
      <c r="Q26" s="98">
        <v>564</v>
      </c>
      <c r="R26" s="138">
        <v>939.81</v>
      </c>
      <c r="S26" s="98">
        <f t="shared" si="8"/>
        <v>365.03996000000001</v>
      </c>
      <c r="T26" s="138">
        <v>0</v>
      </c>
      <c r="U26" s="98">
        <v>140.75</v>
      </c>
      <c r="V26" s="138">
        <v>365.03996000000001</v>
      </c>
      <c r="W26" s="98">
        <v>141</v>
      </c>
      <c r="X26" s="139"/>
      <c r="Y26" s="139"/>
      <c r="Z26" s="140">
        <v>1158</v>
      </c>
      <c r="AA26" s="139">
        <v>0</v>
      </c>
      <c r="AB26" s="139"/>
      <c r="AC26" s="102">
        <f t="shared" si="0"/>
        <v>0</v>
      </c>
      <c r="AD26" s="141">
        <v>0</v>
      </c>
      <c r="AE26" s="102">
        <f t="shared" si="1"/>
        <v>140.75</v>
      </c>
      <c r="AF26" s="102" t="e">
        <f>#REF!-AE26</f>
        <v>#REF!</v>
      </c>
      <c r="AG26" s="138">
        <v>291.13094000000001</v>
      </c>
      <c r="AH26" s="138"/>
      <c r="AI26" s="138">
        <v>0</v>
      </c>
      <c r="AJ26" s="138">
        <v>933.57348000000002</v>
      </c>
      <c r="AK26" s="139">
        <v>933.44826</v>
      </c>
      <c r="AL26" s="139">
        <v>0</v>
      </c>
      <c r="AM26" s="139">
        <v>0</v>
      </c>
      <c r="AN26" s="139">
        <v>0</v>
      </c>
      <c r="AO26" s="139">
        <v>0</v>
      </c>
      <c r="AP26" s="67" t="e">
        <f>(V29-#REF!)/#REF!</f>
        <v>#REF!</v>
      </c>
      <c r="AQ26" s="103">
        <v>297.36928999999998</v>
      </c>
      <c r="AR26" s="73">
        <v>0</v>
      </c>
      <c r="AS26" s="73">
        <v>0</v>
      </c>
      <c r="AT26" s="73"/>
      <c r="AU26" s="73"/>
      <c r="AV26" s="73"/>
      <c r="AY26" s="73"/>
      <c r="AZ26" s="73"/>
      <c r="BA26" s="73"/>
      <c r="BB26" s="73"/>
      <c r="BC26" s="73"/>
      <c r="BD26" s="73"/>
      <c r="BE26" s="73"/>
      <c r="BF26" s="73"/>
      <c r="BG26" s="73"/>
      <c r="BH26" s="73"/>
      <c r="BI26" s="73"/>
      <c r="BJ26" s="105"/>
      <c r="BK26" s="105"/>
      <c r="BL26" s="105"/>
      <c r="BM26" s="105"/>
      <c r="BN26" s="105"/>
      <c r="BO26" s="105"/>
      <c r="BP26" s="105"/>
      <c r="BQ26" s="105"/>
      <c r="BR26" s="107"/>
      <c r="BS26" s="107"/>
      <c r="BT26" s="73"/>
      <c r="BU26" s="73"/>
      <c r="BV26" s="73"/>
      <c r="BW26" s="73"/>
      <c r="BX26" s="73"/>
      <c r="BY26" s="73"/>
      <c r="BZ26" s="73"/>
      <c r="CA26" s="73"/>
      <c r="CB26" s="73"/>
      <c r="CC26" s="73"/>
      <c r="CD26" s="73"/>
      <c r="CE26" s="108"/>
      <c r="CF26" s="108"/>
      <c r="CH26" s="73">
        <v>1471.3942400000001</v>
      </c>
      <c r="CI26" s="73"/>
      <c r="CJ26" s="73"/>
      <c r="CK26" s="73">
        <f>ROUND(J26,0)</f>
        <v>1471</v>
      </c>
      <c r="CL26" s="73" t="e">
        <f>ROUND(#REF!,0)</f>
        <v>#REF!</v>
      </c>
      <c r="CM26" s="73"/>
      <c r="CN26" s="73" t="e">
        <f>ROUND(#REF!,0)</f>
        <v>#REF!</v>
      </c>
      <c r="CO26" s="73"/>
      <c r="CP26" s="73">
        <f>ROUND(AG26,0)</f>
        <v>291</v>
      </c>
      <c r="CQ26" s="73"/>
      <c r="CR26" s="73"/>
      <c r="CS26" s="73" t="e">
        <f>ROUND(#REF!,0)</f>
        <v>#REF!</v>
      </c>
      <c r="CT26" s="73"/>
      <c r="CU26" s="73"/>
      <c r="CV26" s="73"/>
      <c r="CW26" s="73"/>
      <c r="CX26" s="73"/>
      <c r="CY26" s="73"/>
      <c r="CZ26" s="73">
        <v>291.13094000000001</v>
      </c>
      <c r="DA26" s="73"/>
      <c r="DB26" s="73"/>
      <c r="DC26" s="73"/>
      <c r="DD26" s="73"/>
    </row>
    <row r="27" spans="4:112" ht="19.5" x14ac:dyDescent="0.25">
      <c r="D27" s="86"/>
      <c r="E27" s="96" t="s">
        <v>58</v>
      </c>
      <c r="F27" s="97">
        <f t="shared" si="6"/>
        <v>3531.9254199999996</v>
      </c>
      <c r="G27" s="98">
        <v>1386</v>
      </c>
      <c r="H27" s="98">
        <v>1456.05402</v>
      </c>
      <c r="I27" s="98">
        <v>6208.9254199999996</v>
      </c>
      <c r="J27" s="98">
        <v>4339.6057600000004</v>
      </c>
      <c r="K27" s="98">
        <v>5906.6680500000002</v>
      </c>
      <c r="L27" s="98">
        <f t="shared" si="7"/>
        <v>1624.2832399999998</v>
      </c>
      <c r="M27" s="98">
        <v>2985.8583600000002</v>
      </c>
      <c r="N27" s="98">
        <v>2253.8144297999997</v>
      </c>
      <c r="O27" s="98">
        <v>6208.9254199999996</v>
      </c>
      <c r="P27" s="98">
        <v>7094</v>
      </c>
      <c r="Q27" s="98">
        <v>6431</v>
      </c>
      <c r="R27" s="98">
        <f>6525.92351-130</f>
        <v>6395.9235099999996</v>
      </c>
      <c r="S27" s="98">
        <f t="shared" si="8"/>
        <v>1834.9600399999999</v>
      </c>
      <c r="T27" s="98">
        <v>2211</v>
      </c>
      <c r="U27" s="98">
        <v>1871.25</v>
      </c>
      <c r="V27" s="98">
        <v>7361.9600399999999</v>
      </c>
      <c r="W27" s="98">
        <v>7221</v>
      </c>
      <c r="X27" s="99"/>
      <c r="Y27" s="99"/>
      <c r="Z27" s="142">
        <f>5742.64218-Z26</f>
        <v>4584.6421799999998</v>
      </c>
      <c r="AA27" s="99">
        <v>5527</v>
      </c>
      <c r="AB27" s="99"/>
      <c r="AC27" s="102">
        <f t="shared" si="0"/>
        <v>-3316</v>
      </c>
      <c r="AD27" s="109">
        <v>1581</v>
      </c>
      <c r="AE27" s="102">
        <f t="shared" si="1"/>
        <v>3452.25</v>
      </c>
      <c r="AF27" s="102" t="e">
        <f>#REF!-AE27</f>
        <v>#REF!</v>
      </c>
      <c r="AG27" s="98">
        <v>5568.86906</v>
      </c>
      <c r="AH27" s="98">
        <v>5350</v>
      </c>
      <c r="AI27" s="98">
        <v>4771</v>
      </c>
      <c r="AJ27" s="98">
        <v>4716.42652</v>
      </c>
      <c r="AK27" s="99">
        <v>3145.5517399999999</v>
      </c>
      <c r="AL27" s="99">
        <v>1397</v>
      </c>
      <c r="AM27" s="99">
        <v>2877</v>
      </c>
      <c r="AN27" s="99">
        <v>1291</v>
      </c>
      <c r="AO27" s="99">
        <v>1581</v>
      </c>
      <c r="AP27" s="67" t="e">
        <f>(V30-#REF!)/#REF!</f>
        <v>#REF!</v>
      </c>
      <c r="AQ27" s="143">
        <v>7419.6307100000004</v>
      </c>
      <c r="AR27" s="73">
        <v>1443.7895593999999</v>
      </c>
      <c r="AS27" s="73">
        <v>1740.12878</v>
      </c>
      <c r="AT27" s="73">
        <v>2279.5064244</v>
      </c>
      <c r="AU27" s="73">
        <v>2770.45757</v>
      </c>
      <c r="AV27" s="73"/>
      <c r="AW27" s="104">
        <v>876.38567999999998</v>
      </c>
      <c r="AX27" s="104">
        <v>760.12144999999998</v>
      </c>
      <c r="AY27" s="73"/>
      <c r="AZ27" s="73">
        <f>AG27-AW27</f>
        <v>4692.4833799999997</v>
      </c>
      <c r="BA27" s="73">
        <f>J27-AT27</f>
        <v>2060.0993356000004</v>
      </c>
      <c r="BB27" s="73">
        <v>2799.2025699999999</v>
      </c>
      <c r="BC27" s="73">
        <v>1154.7754399999999</v>
      </c>
      <c r="BD27" s="73">
        <v>2308.2514243999999</v>
      </c>
      <c r="BE27" s="73">
        <v>987.38242549999995</v>
      </c>
      <c r="BF27" s="73">
        <f t="shared" ref="BF27:BF37" si="16">AH27-BB27</f>
        <v>2550.7974300000001</v>
      </c>
      <c r="BG27" s="73" t="e">
        <f>#REF!-BC27</f>
        <v>#REF!</v>
      </c>
      <c r="BH27" s="73">
        <f t="shared" ref="BH27:BH37" si="17">I27-BD27</f>
        <v>3900.6739955999997</v>
      </c>
      <c r="BI27" s="73" t="e">
        <f>BE27-#REF!</f>
        <v>#REF!</v>
      </c>
      <c r="BJ27" s="105">
        <v>79.254454600000003</v>
      </c>
      <c r="BK27" s="105">
        <v>-1153.1147278999999</v>
      </c>
      <c r="BL27" s="105">
        <v>-252.58904949999999</v>
      </c>
      <c r="BM27" s="105">
        <v>0</v>
      </c>
      <c r="BN27" s="105">
        <v>193.08914999999999</v>
      </c>
      <c r="BO27" s="105">
        <v>-1359.0516299999999</v>
      </c>
      <c r="BP27" s="105">
        <v>-54.100240000000703</v>
      </c>
      <c r="BQ27" s="105">
        <v>0</v>
      </c>
      <c r="BR27" s="107">
        <v>9266.5186599999997</v>
      </c>
      <c r="BS27" s="107">
        <v>10330.041209999999</v>
      </c>
      <c r="BT27" s="73"/>
      <c r="BU27" s="73">
        <f>BJ27-I27</f>
        <v>-6129.6709653999997</v>
      </c>
      <c r="BV27" s="73" t="e">
        <f>BK27-#REF!</f>
        <v>#REF!</v>
      </c>
      <c r="BW27" s="73" t="e">
        <f>BL27-#REF!</f>
        <v>#REF!</v>
      </c>
      <c r="BX27" s="73" t="e">
        <f>BM27-#REF!</f>
        <v>#REF!</v>
      </c>
      <c r="BY27" s="73" t="e">
        <f>BN27-#REF!</f>
        <v>#REF!</v>
      </c>
      <c r="BZ27" s="73">
        <f>BO27-AH27</f>
        <v>-6709.0516299999999</v>
      </c>
      <c r="CA27" s="73">
        <f>BP27-AG27</f>
        <v>-5622.9693000000007</v>
      </c>
      <c r="CB27" s="73" t="e">
        <f>BQ27-#REF!</f>
        <v>#REF!</v>
      </c>
      <c r="CC27" s="73" t="e">
        <f>BR27-#REF!</f>
        <v>#REF!</v>
      </c>
      <c r="CD27" s="73" t="e">
        <f>BS27-#REF!</f>
        <v>#REF!</v>
      </c>
      <c r="CE27" s="108"/>
      <c r="CF27" s="108"/>
      <c r="CH27" s="73">
        <v>4339.6057600000004</v>
      </c>
      <c r="CI27" s="73"/>
      <c r="CJ27" s="73" t="e">
        <f>ROUND(#REF!,0)</f>
        <v>#REF!</v>
      </c>
      <c r="CK27" s="73">
        <f>ROUND(J27,0)</f>
        <v>4340</v>
      </c>
      <c r="CL27" s="73" t="e">
        <f>ROUND(#REF!,0)</f>
        <v>#REF!</v>
      </c>
      <c r="CM27" s="73">
        <f>ROUND(I27,0)</f>
        <v>6209</v>
      </c>
      <c r="CN27" s="73" t="e">
        <f>ROUND(#REF!,0)</f>
        <v>#REF!</v>
      </c>
      <c r="CO27" s="73" t="e">
        <f>ROUND(#REF!,0)</f>
        <v>#REF!</v>
      </c>
      <c r="CP27" s="73">
        <f>ROUND(AG27,0)</f>
        <v>5569</v>
      </c>
      <c r="CQ27" s="73" t="e">
        <f>ROUND(#REF!,0)</f>
        <v>#REF!</v>
      </c>
      <c r="CR27" s="73">
        <f>ROUND(AH27,0)</f>
        <v>5350</v>
      </c>
      <c r="CS27" s="73" t="e">
        <f>ROUND(#REF!,0)</f>
        <v>#REF!</v>
      </c>
      <c r="CT27" s="73"/>
      <c r="CU27" s="73"/>
      <c r="CV27" s="73"/>
      <c r="CW27" s="73"/>
      <c r="CX27" s="73"/>
      <c r="CY27" s="73"/>
      <c r="CZ27" s="73">
        <v>5568.86906</v>
      </c>
      <c r="DA27" s="73"/>
      <c r="DB27" s="73"/>
      <c r="DC27" s="73"/>
      <c r="DD27" s="73"/>
      <c r="DF27" s="144" t="e">
        <f>#REF!/100-8.75</f>
        <v>#REF!</v>
      </c>
      <c r="DG27" s="145">
        <f>AH27/100-3.45</f>
        <v>50.05</v>
      </c>
      <c r="DH27" s="144">
        <f>DG27*4</f>
        <v>200.2</v>
      </c>
    </row>
    <row r="28" spans="4:112" ht="19.5" x14ac:dyDescent="0.25">
      <c r="D28" s="86"/>
      <c r="E28" s="87" t="s">
        <v>59</v>
      </c>
      <c r="F28" s="110">
        <f>SUM(F19:F27)</f>
        <v>18719</v>
      </c>
      <c r="G28" s="110">
        <f>SUM(G19:G27)</f>
        <v>5730</v>
      </c>
      <c r="H28" s="111">
        <f>SUM(H19:H27)</f>
        <v>6915</v>
      </c>
      <c r="I28" s="111">
        <f t="array" ref="I28">SUM(ROUND(I18:I27,0))</f>
        <v>29938</v>
      </c>
      <c r="J28" s="111">
        <f t="array" ref="J28">SUM(ROUND(J18:J27,0))</f>
        <v>21898</v>
      </c>
      <c r="K28" s="111">
        <v>28333</v>
      </c>
      <c r="L28" s="111">
        <f t="array" ref="L28">SUM(ROUND(L18:L27,0))</f>
        <v>7182</v>
      </c>
      <c r="M28" s="112">
        <f>SUM(M19:M27)</f>
        <v>8781.3640599999999</v>
      </c>
      <c r="N28" s="113">
        <f>SUM(N19:N27)</f>
        <v>7981.9798667000005</v>
      </c>
      <c r="O28" s="111">
        <f t="array" ref="O28">SUM(ROUND(O18:O27,0))</f>
        <v>29940</v>
      </c>
      <c r="P28" s="112">
        <f>SUM(P19:P27)</f>
        <v>27868</v>
      </c>
      <c r="Q28" s="112">
        <f>SUM(Q19:Q27)</f>
        <v>27205</v>
      </c>
      <c r="R28" s="112">
        <f>SUM(R19:R27)</f>
        <v>28834.733510000002</v>
      </c>
      <c r="S28" s="111">
        <f t="array" ref="S28">SUM(ROUND(S18:S27,0))</f>
        <v>8222</v>
      </c>
      <c r="T28" s="111">
        <f t="array" ref="T28">SUM(ROUND(T18:T27,0))</f>
        <v>10820</v>
      </c>
      <c r="U28" s="111">
        <f t="array" ref="U28">SUM(ROUND(U18:U27,0))</f>
        <v>10407</v>
      </c>
      <c r="V28" s="111">
        <f t="array" ref="V28">SUM(ROUND(V18:V27,0))</f>
        <v>36495</v>
      </c>
      <c r="W28" s="111">
        <f>SUM(W19:W27)</f>
        <v>34248</v>
      </c>
      <c r="X28" s="114"/>
      <c r="Y28" s="114"/>
      <c r="Z28" s="111">
        <f>SUM(Z19:Z27)</f>
        <v>22758.130949999999</v>
      </c>
      <c r="AA28" s="111">
        <f>SUM(AA19:AA27)</f>
        <v>28273</v>
      </c>
      <c r="AB28" s="114"/>
      <c r="AC28" s="102">
        <f t="shared" si="0"/>
        <v>-17453</v>
      </c>
      <c r="AD28" s="146">
        <v>6903</v>
      </c>
      <c r="AE28" s="102">
        <f t="shared" si="1"/>
        <v>17310</v>
      </c>
      <c r="AF28" s="102" t="e">
        <f>#REF!-AE28</f>
        <v>#REF!</v>
      </c>
      <c r="AG28" s="111">
        <f t="array" ref="AG28">SUM(ROUND(AG18:AG27,0))</f>
        <v>28693</v>
      </c>
      <c r="AH28" s="111">
        <f t="array" ref="AH28">SUM(ROUND(AH18:AH27,0))</f>
        <v>23841</v>
      </c>
      <c r="AI28" s="112">
        <f>SUM(AI19:AI27)</f>
        <v>19364</v>
      </c>
      <c r="AJ28" s="112">
        <f>SUM(AJ19:AJ27)</f>
        <v>22371</v>
      </c>
      <c r="AK28" s="115">
        <f>SUM(AK19:AK27)</f>
        <v>15327</v>
      </c>
      <c r="AL28" s="110">
        <f>SUM(AL19:AL27)</f>
        <v>5745</v>
      </c>
      <c r="AM28" s="110">
        <f>SUM(AM19:AM27)</f>
        <v>11683</v>
      </c>
      <c r="AN28" s="111">
        <f t="array" ref="AN28">SUM(ROUND(AN18:AN27,0))</f>
        <v>5489</v>
      </c>
      <c r="AO28" s="111">
        <f t="array" ref="AO28">SUM(ROUND(AO18:AO27,0))</f>
        <v>6903</v>
      </c>
      <c r="AP28" s="67" t="e">
        <f>(V31-#REF!)/#REF!</f>
        <v>#REF!</v>
      </c>
      <c r="AQ28" s="116">
        <v>36387</v>
      </c>
      <c r="AR28" s="73">
        <v>6328.8382398000003</v>
      </c>
      <c r="AS28" s="73">
        <v>8077.76314</v>
      </c>
      <c r="AT28" s="73">
        <v>8638.4735221999999</v>
      </c>
      <c r="AU28" s="73">
        <v>14198.103370000001</v>
      </c>
      <c r="AV28" s="145"/>
      <c r="AW28" s="104">
        <v>4160.6052399999999</v>
      </c>
      <c r="AX28" s="104">
        <v>4626</v>
      </c>
      <c r="AY28" s="73"/>
      <c r="AZ28" s="73"/>
      <c r="BA28" s="73"/>
      <c r="BB28" s="73">
        <v>14057.658369999999</v>
      </c>
      <c r="BC28" s="73">
        <v>5271.3993505773396</v>
      </c>
      <c r="BD28" s="73">
        <v>8496.2835221999994</v>
      </c>
      <c r="BE28" s="73">
        <v>3790.1484354999998</v>
      </c>
      <c r="BF28" s="73">
        <f t="shared" si="16"/>
        <v>9783.3416300000008</v>
      </c>
      <c r="BG28" s="73" t="e">
        <f>#REF!-BC28</f>
        <v>#REF!</v>
      </c>
      <c r="BH28" s="73">
        <f t="shared" si="17"/>
        <v>21441.716477800001</v>
      </c>
      <c r="BI28" s="73" t="e">
        <f>BE28-#REF!</f>
        <v>#REF!</v>
      </c>
      <c r="BJ28" s="105">
        <v>-133.6115843</v>
      </c>
      <c r="BK28" s="105">
        <v>-3489.2882988000001</v>
      </c>
      <c r="BL28" s="105">
        <v>-540.26486580000005</v>
      </c>
      <c r="BM28" s="105">
        <v>0</v>
      </c>
      <c r="BN28" s="105">
        <v>-637.20955000000004</v>
      </c>
      <c r="BO28" s="105">
        <v>-4085.8769000000002</v>
      </c>
      <c r="BP28" s="105">
        <v>17.583379999999998</v>
      </c>
      <c r="BQ28" s="105">
        <v>0</v>
      </c>
      <c r="BR28" s="117">
        <v>38449.437830000003</v>
      </c>
      <c r="BS28" s="117">
        <v>44857.712220000001</v>
      </c>
      <c r="BT28" s="73"/>
      <c r="BU28" s="73" t="e">
        <f>BJ28-#REF!</f>
        <v>#REF!</v>
      </c>
      <c r="BV28" s="73" t="e">
        <f>BK28-#REF!</f>
        <v>#REF!</v>
      </c>
      <c r="BW28" s="73" t="e">
        <f>BL28-#REF!</f>
        <v>#REF!</v>
      </c>
      <c r="BX28" s="73" t="e">
        <f>BM28-#REF!</f>
        <v>#REF!</v>
      </c>
      <c r="BY28" s="73" t="e">
        <f>BN28-#REF!</f>
        <v>#REF!</v>
      </c>
      <c r="BZ28" s="73">
        <f>BO28-AH28</f>
        <v>-27926.876899999999</v>
      </c>
      <c r="CA28" s="73">
        <f>BP28-AG28</f>
        <v>-28675.41662</v>
      </c>
      <c r="CB28" s="73" t="e">
        <f>BQ28-#REF!</f>
        <v>#REF!</v>
      </c>
      <c r="CC28" s="73" t="e">
        <f>BR28-#REF!</f>
        <v>#REF!</v>
      </c>
      <c r="CD28" s="73" t="e">
        <f>BS28-#REF!</f>
        <v>#REF!</v>
      </c>
      <c r="CE28" s="118"/>
      <c r="CF28" s="118"/>
      <c r="CH28" s="73">
        <v>21898</v>
      </c>
      <c r="CI28" s="73"/>
      <c r="CJ28" s="73" t="e">
        <f>ROUND(#REF!,0)</f>
        <v>#REF!</v>
      </c>
      <c r="CK28" s="73">
        <f>ROUND(J28,0)</f>
        <v>21898</v>
      </c>
      <c r="CL28" s="73" t="e">
        <f>ROUND(#REF!,0)</f>
        <v>#REF!</v>
      </c>
      <c r="CM28" s="73">
        <f>ROUND(I28,0)</f>
        <v>29938</v>
      </c>
      <c r="CN28" s="73" t="e">
        <f>ROUND(#REF!,0)</f>
        <v>#REF!</v>
      </c>
      <c r="CO28" s="73" t="e">
        <f>ROUND(#REF!,0)</f>
        <v>#REF!</v>
      </c>
      <c r="CP28" s="73">
        <f>ROUND(AG28,0)</f>
        <v>28693</v>
      </c>
      <c r="CQ28" s="73" t="e">
        <f>ROUND(#REF!,0)</f>
        <v>#REF!</v>
      </c>
      <c r="CR28" s="73">
        <f>ROUND(AH28,0)</f>
        <v>23841</v>
      </c>
      <c r="CS28" s="73" t="e">
        <f>ROUND(#REF!,0)</f>
        <v>#REF!</v>
      </c>
      <c r="CT28" s="73"/>
      <c r="CU28" s="73"/>
      <c r="CV28" s="73"/>
      <c r="CW28" s="73"/>
      <c r="CX28" s="73"/>
      <c r="CY28" s="73"/>
      <c r="CZ28" s="73">
        <v>28693</v>
      </c>
      <c r="DA28" s="73"/>
      <c r="DB28" s="73"/>
      <c r="DC28" s="73"/>
      <c r="DD28" s="73"/>
    </row>
    <row r="29" spans="4:112" ht="6" customHeight="1" x14ac:dyDescent="0.25">
      <c r="D29" s="86"/>
      <c r="E29" s="96"/>
      <c r="F29" s="147"/>
      <c r="G29" s="96"/>
      <c r="H29" s="96"/>
      <c r="I29" s="119"/>
      <c r="J29" s="119"/>
      <c r="K29" s="119"/>
      <c r="L29" s="119"/>
      <c r="M29" s="119"/>
      <c r="N29" s="119"/>
      <c r="O29" s="119"/>
      <c r="P29" s="119"/>
      <c r="Q29" s="119"/>
      <c r="R29" s="119"/>
      <c r="S29" s="119"/>
      <c r="T29" s="119"/>
      <c r="U29" s="119"/>
      <c r="V29" s="119"/>
      <c r="W29" s="119"/>
      <c r="X29" s="120"/>
      <c r="Y29" s="120"/>
      <c r="Z29" s="121"/>
      <c r="AA29" s="120"/>
      <c r="AB29" s="120"/>
      <c r="AC29" s="102">
        <f t="shared" si="0"/>
        <v>0</v>
      </c>
      <c r="AD29" s="122"/>
      <c r="AE29" s="102">
        <f t="shared" si="1"/>
        <v>0</v>
      </c>
      <c r="AF29" s="102" t="e">
        <f>#REF!-AE29</f>
        <v>#REF!</v>
      </c>
      <c r="AG29" s="123"/>
      <c r="AH29" s="119"/>
      <c r="AI29" s="119"/>
      <c r="AJ29" s="119"/>
      <c r="AK29" s="120"/>
      <c r="AL29" s="120"/>
      <c r="AM29" s="120"/>
      <c r="AN29" s="120"/>
      <c r="AO29" s="120"/>
      <c r="AP29" s="67" t="e">
        <f>(V32-#REF!)/#REF!</f>
        <v>#REF!</v>
      </c>
      <c r="AQ29" s="124"/>
      <c r="AR29" s="73"/>
      <c r="AS29" s="73"/>
      <c r="AT29" s="73"/>
      <c r="AU29" s="73"/>
      <c r="AV29" s="73"/>
      <c r="AY29" s="73"/>
      <c r="AZ29" s="73"/>
      <c r="BA29" s="73"/>
      <c r="BB29" s="73"/>
      <c r="BC29" s="73"/>
      <c r="BD29" s="73"/>
      <c r="BE29" s="73"/>
      <c r="BF29" s="73">
        <f t="shared" si="16"/>
        <v>0</v>
      </c>
      <c r="BG29" s="73" t="e">
        <f>#REF!-BC29</f>
        <v>#REF!</v>
      </c>
      <c r="BH29" s="73">
        <f t="shared" si="17"/>
        <v>0</v>
      </c>
      <c r="BI29" s="73" t="e">
        <f>BE29-#REF!</f>
        <v>#REF!</v>
      </c>
      <c r="BJ29" s="105"/>
      <c r="BK29" s="105"/>
      <c r="BL29" s="105"/>
      <c r="BM29" s="105"/>
      <c r="BN29" s="105"/>
      <c r="BO29" s="105"/>
      <c r="BP29" s="105"/>
      <c r="BQ29" s="105"/>
      <c r="BR29" s="125"/>
      <c r="BS29" s="125"/>
      <c r="BT29" s="73"/>
      <c r="BU29" s="73"/>
      <c r="BV29" s="73"/>
      <c r="BW29" s="73"/>
      <c r="BX29" s="73"/>
      <c r="BY29" s="73"/>
      <c r="BZ29" s="73"/>
      <c r="CA29" s="73"/>
      <c r="CB29" s="73"/>
      <c r="CC29" s="73"/>
      <c r="CD29" s="73"/>
      <c r="CE29" s="126"/>
      <c r="CF29" s="126"/>
      <c r="CH29" s="73"/>
      <c r="CI29" s="73"/>
      <c r="CJ29" s="73"/>
      <c r="CK29" s="73"/>
      <c r="CL29" s="73"/>
      <c r="CM29" s="73"/>
      <c r="CN29" s="73"/>
      <c r="CO29" s="73"/>
      <c r="CP29" s="73"/>
      <c r="CQ29" s="73"/>
      <c r="CR29" s="73"/>
      <c r="CS29" s="73"/>
      <c r="CT29" s="73"/>
      <c r="CU29" s="73"/>
      <c r="CV29" s="73"/>
      <c r="CW29" s="73"/>
      <c r="CX29" s="73"/>
      <c r="CY29" s="73"/>
      <c r="CZ29" s="73"/>
      <c r="DA29" s="73"/>
      <c r="DB29" s="73"/>
      <c r="DC29" s="73"/>
      <c r="DD29" s="73"/>
    </row>
    <row r="30" spans="4:112" ht="38.25" customHeight="1" x14ac:dyDescent="0.25">
      <c r="D30" s="86">
        <v>3</v>
      </c>
      <c r="E30" s="87" t="s">
        <v>60</v>
      </c>
      <c r="F30" s="148">
        <f>F15-F28</f>
        <v>386</v>
      </c>
      <c r="G30" s="148">
        <f>G15-G28</f>
        <v>1582</v>
      </c>
      <c r="H30" s="149">
        <f>H15-H28</f>
        <v>201</v>
      </c>
      <c r="I30" s="149">
        <f>I15-I28</f>
        <v>3411</v>
      </c>
      <c r="J30" s="149">
        <f>J15-J28</f>
        <v>-552</v>
      </c>
      <c r="K30" s="149">
        <v>-276</v>
      </c>
      <c r="L30" s="149">
        <f t="shared" ref="L30:W30" si="18">L15-L28</f>
        <v>505</v>
      </c>
      <c r="M30" s="150">
        <f t="shared" si="18"/>
        <v>1383.8119700000007</v>
      </c>
      <c r="N30" s="151">
        <f t="shared" si="18"/>
        <v>404.12447820000034</v>
      </c>
      <c r="O30" s="149">
        <f t="shared" si="18"/>
        <v>3409</v>
      </c>
      <c r="P30" s="150">
        <f>P15-P28</f>
        <v>5468</v>
      </c>
      <c r="Q30" s="150">
        <f t="shared" si="18"/>
        <v>5087</v>
      </c>
      <c r="R30" s="150">
        <f t="shared" si="18"/>
        <v>1034.2664899999982</v>
      </c>
      <c r="S30" s="149">
        <f t="shared" si="18"/>
        <v>1178</v>
      </c>
      <c r="T30" s="149">
        <f t="shared" si="18"/>
        <v>3051</v>
      </c>
      <c r="U30" s="149">
        <f t="shared" si="18"/>
        <v>1516</v>
      </c>
      <c r="V30" s="149">
        <f>V15-V28</f>
        <v>5906</v>
      </c>
      <c r="W30" s="150">
        <f t="shared" si="18"/>
        <v>6760</v>
      </c>
      <c r="X30" s="114"/>
      <c r="Y30" s="114"/>
      <c r="Z30" s="150">
        <f>Z15-Z28</f>
        <v>2903.8861200000028</v>
      </c>
      <c r="AA30" s="150">
        <f>AA15-AA28</f>
        <v>4728</v>
      </c>
      <c r="AB30" s="101" t="e">
        <f>(#REF!-S30)/#REF!</f>
        <v>#REF!</v>
      </c>
      <c r="AC30" s="102">
        <f t="shared" si="0"/>
        <v>-1677</v>
      </c>
      <c r="AD30" s="102">
        <v>1631</v>
      </c>
      <c r="AE30" s="102">
        <f t="shared" si="1"/>
        <v>3147</v>
      </c>
      <c r="AF30" s="102" t="e">
        <f>#REF!-AE30</f>
        <v>#REF!</v>
      </c>
      <c r="AG30" s="149">
        <f t="shared" ref="AG30:AO30" si="19">AG15-AG28</f>
        <v>2241</v>
      </c>
      <c r="AH30" s="149">
        <f t="shared" si="19"/>
        <v>5244</v>
      </c>
      <c r="AI30" s="150">
        <f t="shared" si="19"/>
        <v>4790</v>
      </c>
      <c r="AJ30" s="150">
        <f t="shared" si="19"/>
        <v>384</v>
      </c>
      <c r="AK30" s="152">
        <f t="shared" si="19"/>
        <v>-121</v>
      </c>
      <c r="AL30" s="148">
        <f t="shared" si="19"/>
        <v>1574</v>
      </c>
      <c r="AM30" s="148">
        <f t="shared" si="19"/>
        <v>3249</v>
      </c>
      <c r="AN30" s="149">
        <f t="shared" si="19"/>
        <v>1443</v>
      </c>
      <c r="AO30" s="149">
        <f t="shared" si="19"/>
        <v>1631</v>
      </c>
      <c r="AP30" s="67" t="e">
        <f>(V33-#REF!)/#REF!</f>
        <v>#REF!</v>
      </c>
      <c r="AQ30" s="143">
        <v>3388</v>
      </c>
      <c r="AR30" s="73">
        <v>527.83886870000003</v>
      </c>
      <c r="AS30" s="73">
        <v>977.39549</v>
      </c>
      <c r="AT30" s="73">
        <v>-3531.5191217000001</v>
      </c>
      <c r="AU30" s="73">
        <v>-3524.1127700000002</v>
      </c>
      <c r="AV30" s="73"/>
      <c r="AW30" s="104">
        <v>-1515.4382499999999</v>
      </c>
      <c r="AX30" s="104">
        <v>-1809</v>
      </c>
      <c r="AY30" s="73"/>
      <c r="AZ30" s="73"/>
      <c r="BA30" s="73"/>
      <c r="BB30" s="73">
        <v>-3383.9227700000001</v>
      </c>
      <c r="BC30" s="73">
        <v>-60.999020577340197</v>
      </c>
      <c r="BD30" s="73">
        <v>-3390.3291217000001</v>
      </c>
      <c r="BE30" s="73">
        <v>-158.00467169999999</v>
      </c>
      <c r="BF30" s="73">
        <f t="shared" si="16"/>
        <v>8627.922770000001</v>
      </c>
      <c r="BG30" s="73" t="e">
        <f>#REF!-BC30</f>
        <v>#REF!</v>
      </c>
      <c r="BH30" s="73">
        <f t="shared" si="17"/>
        <v>6801.3291217000005</v>
      </c>
      <c r="BI30" s="73" t="e">
        <f>BE30-#REF!</f>
        <v>#REF!</v>
      </c>
      <c r="BJ30" s="105">
        <v>201.1024616</v>
      </c>
      <c r="BK30" s="105">
        <v>-4064.27098539999</v>
      </c>
      <c r="BL30" s="105">
        <v>-185.63734299999899</v>
      </c>
      <c r="BM30" s="105">
        <v>0</v>
      </c>
      <c r="BN30" s="105">
        <v>133.609849999999</v>
      </c>
      <c r="BO30" s="105">
        <v>-5069.8213599999999</v>
      </c>
      <c r="BP30" s="105">
        <v>-180.82486000000401</v>
      </c>
      <c r="BQ30" s="105">
        <v>0</v>
      </c>
      <c r="BR30" s="153">
        <v>11942.959860000001</v>
      </c>
      <c r="BS30" s="153">
        <v>16827.414489999999</v>
      </c>
      <c r="BT30" s="73"/>
      <c r="BU30" s="73" t="e">
        <f>BJ30-#REF!</f>
        <v>#REF!</v>
      </c>
      <c r="BV30" s="73" t="e">
        <f>BK30-#REF!</f>
        <v>#REF!</v>
      </c>
      <c r="BW30" s="73" t="e">
        <f>BL30-#REF!</f>
        <v>#REF!</v>
      </c>
      <c r="BX30" s="73" t="e">
        <f>BM30-#REF!</f>
        <v>#REF!</v>
      </c>
      <c r="BY30" s="73" t="e">
        <f>BN30-#REF!</f>
        <v>#REF!</v>
      </c>
      <c r="BZ30" s="73">
        <f>BO30-AH30</f>
        <v>-10313.82136</v>
      </c>
      <c r="CA30" s="73">
        <f>BP30-AG30</f>
        <v>-2421.8248600000038</v>
      </c>
      <c r="CB30" s="73" t="e">
        <f>BQ30-#REF!</f>
        <v>#REF!</v>
      </c>
      <c r="CC30" s="73" t="e">
        <f>BR30-#REF!</f>
        <v>#REF!</v>
      </c>
      <c r="CD30" s="73" t="e">
        <f>BS30-#REF!</f>
        <v>#REF!</v>
      </c>
      <c r="CE30" s="118"/>
      <c r="CF30" s="118"/>
      <c r="CH30" s="73">
        <v>-552</v>
      </c>
      <c r="CI30" s="73"/>
      <c r="CJ30" s="73" t="e">
        <f>ROUND(#REF!,0)</f>
        <v>#REF!</v>
      </c>
      <c r="CK30" s="73">
        <f t="shared" ref="CK30:CK38" si="20">ROUND(J30,0)</f>
        <v>-552</v>
      </c>
      <c r="CL30" s="73" t="e">
        <f>ROUND(#REF!,0)</f>
        <v>#REF!</v>
      </c>
      <c r="CM30" s="73">
        <f t="shared" ref="CM30:CM37" si="21">ROUND(I30,0)</f>
        <v>3411</v>
      </c>
      <c r="CN30" s="73" t="e">
        <f>ROUND(#REF!,0)</f>
        <v>#REF!</v>
      </c>
      <c r="CO30" s="73" t="e">
        <f>ROUND(#REF!,0)</f>
        <v>#REF!</v>
      </c>
      <c r="CP30" s="73">
        <f t="shared" ref="CP30:CP38" si="22">ROUND(AG30,0)</f>
        <v>2241</v>
      </c>
      <c r="CQ30" s="73" t="e">
        <f>ROUND(#REF!,0)</f>
        <v>#REF!</v>
      </c>
      <c r="CR30" s="73">
        <f t="shared" ref="CR30:CR37" si="23">ROUND(AH30,0)</f>
        <v>5244</v>
      </c>
      <c r="CS30" s="73" t="e">
        <f>ROUND(#REF!,0)</f>
        <v>#REF!</v>
      </c>
      <c r="CT30" s="73"/>
      <c r="CU30" s="73"/>
      <c r="CV30" s="73"/>
      <c r="CW30" s="73"/>
      <c r="CX30" s="73"/>
      <c r="CY30" s="73"/>
      <c r="CZ30" s="73">
        <v>2241</v>
      </c>
      <c r="DA30" s="73"/>
      <c r="DB30" s="73"/>
      <c r="DC30" s="73"/>
      <c r="DD30" s="73"/>
    </row>
    <row r="31" spans="4:112" ht="4.5" customHeight="1" x14ac:dyDescent="0.25">
      <c r="D31" s="86"/>
      <c r="E31" s="96"/>
      <c r="F31" s="147"/>
      <c r="G31" s="96"/>
      <c r="H31" s="96"/>
      <c r="I31" s="119"/>
      <c r="J31" s="119"/>
      <c r="K31" s="119"/>
      <c r="L31" s="119"/>
      <c r="M31" s="119"/>
      <c r="N31" s="119"/>
      <c r="O31" s="119"/>
      <c r="P31" s="119"/>
      <c r="Q31" s="119"/>
      <c r="R31" s="119"/>
      <c r="S31" s="119"/>
      <c r="T31" s="119"/>
      <c r="U31" s="119"/>
      <c r="V31" s="119"/>
      <c r="W31" s="119"/>
      <c r="X31" s="120"/>
      <c r="Y31" s="120"/>
      <c r="Z31" s="121"/>
      <c r="AA31" s="120"/>
      <c r="AB31" s="120"/>
      <c r="AC31" s="102">
        <f t="shared" si="0"/>
        <v>0</v>
      </c>
      <c r="AD31" s="122"/>
      <c r="AE31" s="102">
        <f t="shared" si="1"/>
        <v>0</v>
      </c>
      <c r="AF31" s="102" t="e">
        <f>#REF!-AE31</f>
        <v>#REF!</v>
      </c>
      <c r="AG31" s="123"/>
      <c r="AH31" s="119"/>
      <c r="AI31" s="119"/>
      <c r="AJ31" s="119"/>
      <c r="AK31" s="120"/>
      <c r="AL31" s="120"/>
      <c r="AM31" s="120"/>
      <c r="AN31" s="120"/>
      <c r="AO31" s="120"/>
      <c r="AP31" s="67" t="e">
        <f>(V34-#REF!)/#REF!</f>
        <v>#REF!</v>
      </c>
      <c r="AQ31" s="124"/>
      <c r="AR31" s="73"/>
      <c r="AS31" s="73"/>
      <c r="AT31" s="73"/>
      <c r="AU31" s="73"/>
      <c r="AV31" s="73"/>
      <c r="AY31" s="73"/>
      <c r="AZ31" s="73"/>
      <c r="BA31" s="73"/>
      <c r="BB31" s="73"/>
      <c r="BC31" s="73"/>
      <c r="BD31" s="73"/>
      <c r="BE31" s="73"/>
      <c r="BF31" s="73">
        <f t="shared" si="16"/>
        <v>0</v>
      </c>
      <c r="BG31" s="73" t="e">
        <f>#REF!-BC31</f>
        <v>#REF!</v>
      </c>
      <c r="BH31" s="73">
        <f t="shared" si="17"/>
        <v>0</v>
      </c>
      <c r="BI31" s="73" t="e">
        <f>BE31-#REF!</f>
        <v>#REF!</v>
      </c>
      <c r="BJ31" s="105"/>
      <c r="BK31" s="105"/>
      <c r="BL31" s="105"/>
      <c r="BM31" s="105"/>
      <c r="BN31" s="105"/>
      <c r="BO31" s="105"/>
      <c r="BP31" s="105"/>
      <c r="BQ31" s="105"/>
      <c r="BR31" s="125"/>
      <c r="BS31" s="107"/>
      <c r="BT31" s="73"/>
      <c r="BU31" s="73"/>
      <c r="BV31" s="73"/>
      <c r="BW31" s="73"/>
      <c r="BX31" s="73"/>
      <c r="BY31" s="73"/>
      <c r="BZ31" s="73"/>
      <c r="CA31" s="73"/>
      <c r="CB31" s="73"/>
      <c r="CC31" s="73"/>
      <c r="CD31" s="73"/>
      <c r="CE31" s="126"/>
      <c r="CF31" s="108"/>
      <c r="CH31" s="73"/>
      <c r="CI31" s="73"/>
      <c r="CJ31" s="73" t="e">
        <f>ROUND(#REF!,0)</f>
        <v>#REF!</v>
      </c>
      <c r="CK31" s="73">
        <f t="shared" si="20"/>
        <v>0</v>
      </c>
      <c r="CL31" s="73" t="e">
        <f>ROUND(#REF!,0)</f>
        <v>#REF!</v>
      </c>
      <c r="CM31" s="73">
        <f t="shared" si="21"/>
        <v>0</v>
      </c>
      <c r="CN31" s="73" t="e">
        <f>ROUND(#REF!,0)</f>
        <v>#REF!</v>
      </c>
      <c r="CO31" s="73" t="e">
        <f>ROUND(#REF!,0)</f>
        <v>#REF!</v>
      </c>
      <c r="CP31" s="73">
        <f t="shared" si="22"/>
        <v>0</v>
      </c>
      <c r="CQ31" s="73" t="e">
        <f>ROUND(#REF!,0)</f>
        <v>#REF!</v>
      </c>
      <c r="CR31" s="73">
        <f t="shared" si="23"/>
        <v>0</v>
      </c>
      <c r="CS31" s="73" t="e">
        <f>ROUND(#REF!,0)</f>
        <v>#REF!</v>
      </c>
      <c r="CT31" s="73"/>
      <c r="CU31" s="73"/>
      <c r="CV31" s="73"/>
      <c r="CW31" s="73"/>
      <c r="CX31" s="73"/>
      <c r="CY31" s="73"/>
      <c r="CZ31" s="73"/>
      <c r="DA31" s="73"/>
      <c r="DB31" s="73"/>
      <c r="DC31" s="73"/>
      <c r="DD31" s="73"/>
    </row>
    <row r="32" spans="4:112" ht="20.25" customHeight="1" x14ac:dyDescent="0.25">
      <c r="D32" s="86">
        <v>4</v>
      </c>
      <c r="E32" s="96" t="s">
        <v>61</v>
      </c>
      <c r="F32" s="97">
        <f>I32-G32-AN32</f>
        <v>-1728</v>
      </c>
      <c r="G32" s="98">
        <v>-949</v>
      </c>
      <c r="H32" s="98">
        <v>-1045</v>
      </c>
      <c r="I32" s="154">
        <v>-3679</v>
      </c>
      <c r="J32" s="98">
        <v>-3395</v>
      </c>
      <c r="K32" s="98">
        <v>-4419</v>
      </c>
      <c r="L32" s="98">
        <f>O32-Z32</f>
        <v>-930.90137000000004</v>
      </c>
      <c r="M32" s="98">
        <v>-921.67435</v>
      </c>
      <c r="N32" s="98">
        <v>-980.521613058752</v>
      </c>
      <c r="O32" s="154">
        <v>-3679</v>
      </c>
      <c r="P32" s="98">
        <v>-4114</v>
      </c>
      <c r="Q32" s="98">
        <v>-4004</v>
      </c>
      <c r="R32" s="98">
        <v>-4678</v>
      </c>
      <c r="S32" s="98">
        <f>V32-AA32</f>
        <v>-977</v>
      </c>
      <c r="T32" s="154">
        <v>-974</v>
      </c>
      <c r="U32" s="98">
        <v>-1039</v>
      </c>
      <c r="V32" s="154">
        <v>-3861</v>
      </c>
      <c r="W32" s="98">
        <v>-4279</v>
      </c>
      <c r="X32" s="99"/>
      <c r="Y32" s="99"/>
      <c r="Z32" s="100">
        <v>-2748.09863</v>
      </c>
      <c r="AA32" s="99">
        <v>-2884</v>
      </c>
      <c r="AB32" s="99"/>
      <c r="AC32" s="102">
        <f t="shared" si="0"/>
        <v>1910</v>
      </c>
      <c r="AD32" s="109">
        <v>-1102</v>
      </c>
      <c r="AE32" s="102">
        <f t="shared" si="1"/>
        <v>-2141</v>
      </c>
      <c r="AF32" s="102" t="e">
        <f>#REF!-AE32</f>
        <v>#REF!</v>
      </c>
      <c r="AG32" s="98">
        <v>-3695</v>
      </c>
      <c r="AH32" s="154">
        <v>-3240</v>
      </c>
      <c r="AI32" s="98">
        <v>-3050</v>
      </c>
      <c r="AJ32" s="98">
        <v>-3516</v>
      </c>
      <c r="AK32" s="99">
        <v>-2432</v>
      </c>
      <c r="AL32" s="99">
        <v>-1034</v>
      </c>
      <c r="AM32" s="99">
        <v>-2021</v>
      </c>
      <c r="AN32" s="99">
        <v>-1002</v>
      </c>
      <c r="AO32" s="99">
        <v>-1102</v>
      </c>
      <c r="AP32" s="67" t="e">
        <f>(V35-#REF!)/#REF!</f>
        <v>#REF!</v>
      </c>
      <c r="AQ32" s="155">
        <v>-4953</v>
      </c>
      <c r="AR32" s="73">
        <v>-1169.71542</v>
      </c>
      <c r="AS32" s="73">
        <v>-1271.6896400000001</v>
      </c>
      <c r="AT32" s="73">
        <v>-3860.9187582999998</v>
      </c>
      <c r="AU32" s="73">
        <v>-4204.2361899999996</v>
      </c>
      <c r="AV32" s="73"/>
      <c r="AW32" s="104">
        <v>-1411.30394</v>
      </c>
      <c r="AX32" s="104">
        <v>-1408.5716600000001</v>
      </c>
      <c r="AY32" s="73"/>
      <c r="AZ32" s="73"/>
      <c r="BA32" s="73"/>
      <c r="BB32" s="73">
        <v>-4204.2361899999996</v>
      </c>
      <c r="BC32" s="73">
        <v>-1384.36059</v>
      </c>
      <c r="BD32" s="73">
        <v>-3860.9187582999998</v>
      </c>
      <c r="BE32" s="73">
        <v>-1270.40624</v>
      </c>
      <c r="BF32" s="73">
        <f t="shared" si="16"/>
        <v>964.23618999999962</v>
      </c>
      <c r="BG32" s="73" t="e">
        <f>#REF!-BC32</f>
        <v>#REF!</v>
      </c>
      <c r="BH32" s="73">
        <f t="shared" si="17"/>
        <v>181.91875829999981</v>
      </c>
      <c r="BI32" s="73" t="e">
        <f>BE32-#REF!</f>
        <v>#REF!</v>
      </c>
      <c r="BJ32" s="105">
        <v>27.619437799999599</v>
      </c>
      <c r="BK32" s="105">
        <v>116.3749644</v>
      </c>
      <c r="BL32" s="105">
        <v>90.745079199999694</v>
      </c>
      <c r="BM32" s="105">
        <v>0</v>
      </c>
      <c r="BN32" s="105">
        <v>75.894769999999895</v>
      </c>
      <c r="BO32" s="105">
        <v>146.69248999999999</v>
      </c>
      <c r="BP32" s="105">
        <v>103.39601999999999</v>
      </c>
      <c r="BQ32" s="105">
        <v>0</v>
      </c>
      <c r="BR32" s="125">
        <v>-7102.7929899999999</v>
      </c>
      <c r="BS32" s="107">
        <v>-7357.9983499999998</v>
      </c>
      <c r="BT32" s="73"/>
      <c r="BU32" s="73">
        <f>BJ32-I32</f>
        <v>3706.6194377999996</v>
      </c>
      <c r="BV32" s="73" t="e">
        <f>BK32-#REF!</f>
        <v>#REF!</v>
      </c>
      <c r="BW32" s="73" t="e">
        <f>BL32-#REF!</f>
        <v>#REF!</v>
      </c>
      <c r="BX32" s="73" t="e">
        <f>BM32-#REF!</f>
        <v>#REF!</v>
      </c>
      <c r="BY32" s="73" t="e">
        <f>BN32-#REF!</f>
        <v>#REF!</v>
      </c>
      <c r="BZ32" s="73">
        <f t="shared" ref="BZ32:BZ37" si="24">BO32-AH32</f>
        <v>3386.6924899999999</v>
      </c>
      <c r="CA32" s="73">
        <f t="shared" ref="CA32:CA37" si="25">BP32-AG32</f>
        <v>3798.3960200000001</v>
      </c>
      <c r="CB32" s="73" t="e">
        <f>BQ32-#REF!</f>
        <v>#REF!</v>
      </c>
      <c r="CC32" s="73" t="e">
        <f>BR32-#REF!</f>
        <v>#REF!</v>
      </c>
      <c r="CD32" s="73" t="e">
        <f>BS32-#REF!</f>
        <v>#REF!</v>
      </c>
      <c r="CE32" s="126"/>
      <c r="CF32" s="108"/>
      <c r="CH32" s="73">
        <v>-3395</v>
      </c>
      <c r="CI32" s="73"/>
      <c r="CJ32" s="73" t="e">
        <f>ROUND(#REF!,0)</f>
        <v>#REF!</v>
      </c>
      <c r="CK32" s="73">
        <f t="shared" si="20"/>
        <v>-3395</v>
      </c>
      <c r="CL32" s="73" t="e">
        <f>ROUND(#REF!,0)</f>
        <v>#REF!</v>
      </c>
      <c r="CM32" s="73">
        <f t="shared" si="21"/>
        <v>-3679</v>
      </c>
      <c r="CN32" s="73" t="e">
        <f>ROUND(#REF!,0)</f>
        <v>#REF!</v>
      </c>
      <c r="CO32" s="73" t="e">
        <f>ROUND(#REF!,0)</f>
        <v>#REF!</v>
      </c>
      <c r="CP32" s="73">
        <f t="shared" si="22"/>
        <v>-3695</v>
      </c>
      <c r="CQ32" s="73" t="e">
        <f>ROUND(#REF!,0)</f>
        <v>#REF!</v>
      </c>
      <c r="CR32" s="73">
        <f t="shared" si="23"/>
        <v>-3240</v>
      </c>
      <c r="CS32" s="73" t="e">
        <f>ROUND(#REF!,0)</f>
        <v>#REF!</v>
      </c>
      <c r="CT32" s="73"/>
      <c r="CU32" s="73"/>
      <c r="CV32" s="73"/>
      <c r="CW32" s="73"/>
      <c r="CX32" s="73"/>
      <c r="CY32" s="73"/>
      <c r="CZ32" s="73">
        <v>-3695</v>
      </c>
      <c r="DA32" s="73"/>
      <c r="DB32" s="73"/>
      <c r="DC32" s="73"/>
      <c r="DD32" s="73"/>
    </row>
    <row r="33" spans="4:108" ht="19.5" x14ac:dyDescent="0.25">
      <c r="D33" s="86">
        <v>5</v>
      </c>
      <c r="E33" s="96" t="s">
        <v>62</v>
      </c>
      <c r="F33" s="97">
        <f>I33-G33-AN33</f>
        <v>-548</v>
      </c>
      <c r="G33" s="98">
        <v>-312</v>
      </c>
      <c r="H33" s="98">
        <v>-317</v>
      </c>
      <c r="I33" s="154">
        <v>-1220</v>
      </c>
      <c r="J33" s="98">
        <v>-840</v>
      </c>
      <c r="K33" s="98">
        <v>-1079</v>
      </c>
      <c r="L33" s="98">
        <f>O33-Z33</f>
        <v>-305.81124999999997</v>
      </c>
      <c r="M33" s="98">
        <v>-326.56063999999998</v>
      </c>
      <c r="N33" s="98">
        <v>-264.10445479999998</v>
      </c>
      <c r="O33" s="154">
        <v>-1220</v>
      </c>
      <c r="P33" s="98">
        <v>-1257</v>
      </c>
      <c r="Q33" s="98">
        <v>-1257</v>
      </c>
      <c r="R33" s="98">
        <v>-1096</v>
      </c>
      <c r="S33" s="98">
        <f>V33-AA33</f>
        <v>-309</v>
      </c>
      <c r="T33" s="154">
        <v>-327</v>
      </c>
      <c r="U33" s="98">
        <v>-273</v>
      </c>
      <c r="V33" s="154">
        <v>-1235</v>
      </c>
      <c r="W33" s="98">
        <v>-1271</v>
      </c>
      <c r="X33" s="99"/>
      <c r="Y33" s="99"/>
      <c r="Z33" s="100">
        <v>-914.18875000000003</v>
      </c>
      <c r="AA33" s="99">
        <v>-926</v>
      </c>
      <c r="AB33" s="99"/>
      <c r="AC33" s="102">
        <f t="shared" si="0"/>
        <v>599</v>
      </c>
      <c r="AD33" s="109">
        <v>-363</v>
      </c>
      <c r="AE33" s="102">
        <f t="shared" si="1"/>
        <v>-636</v>
      </c>
      <c r="AF33" s="102" t="e">
        <f>#REF!-AE33</f>
        <v>#REF!</v>
      </c>
      <c r="AG33" s="98">
        <v>-866</v>
      </c>
      <c r="AH33" s="154">
        <v>-998</v>
      </c>
      <c r="AI33" s="98">
        <v>-993</v>
      </c>
      <c r="AJ33" s="98">
        <v>-852</v>
      </c>
      <c r="AK33" s="99">
        <v>-532</v>
      </c>
      <c r="AL33" s="99">
        <v>-362</v>
      </c>
      <c r="AM33" s="99">
        <v>-685</v>
      </c>
      <c r="AN33" s="99">
        <v>-360</v>
      </c>
      <c r="AO33" s="99">
        <v>-363</v>
      </c>
      <c r="AP33" s="67" t="e">
        <f>(V36-#REF!)/#REF!</f>
        <v>#REF!</v>
      </c>
      <c r="AQ33" s="155">
        <v>-1113</v>
      </c>
      <c r="AR33" s="73">
        <v>-254.37709520000001</v>
      </c>
      <c r="AS33" s="73">
        <v>-264.46638999999999</v>
      </c>
      <c r="AT33" s="73">
        <v>-856.94064979999996</v>
      </c>
      <c r="AU33" s="73">
        <v>-888.62531999999999</v>
      </c>
      <c r="AV33" s="73"/>
      <c r="AW33" s="104">
        <v>-307.71456999999998</v>
      </c>
      <c r="AX33" s="104">
        <v>-284.02735000000001</v>
      </c>
      <c r="AY33" s="73"/>
      <c r="AZ33" s="73"/>
      <c r="BA33" s="73"/>
      <c r="BB33" s="73">
        <v>-888.62531999999999</v>
      </c>
      <c r="BC33" s="73">
        <v>-296.88339999999999</v>
      </c>
      <c r="BD33" s="73">
        <v>-856.94064979999996</v>
      </c>
      <c r="BE33" s="73">
        <v>-285.86395920000001</v>
      </c>
      <c r="BF33" s="73">
        <f t="shared" si="16"/>
        <v>-109.37468000000001</v>
      </c>
      <c r="BG33" s="73" t="e">
        <f>#REF!-BC33</f>
        <v>#REF!</v>
      </c>
      <c r="BH33" s="73">
        <f t="shared" si="17"/>
        <v>-363.05935020000004</v>
      </c>
      <c r="BI33" s="73" t="e">
        <f>BE33-#REF!</f>
        <v>#REF!</v>
      </c>
      <c r="BJ33" s="105">
        <v>-60.514452599999899</v>
      </c>
      <c r="BK33" s="105">
        <v>-54.249933799999901</v>
      </c>
      <c r="BL33" s="105">
        <v>67.365141499999993</v>
      </c>
      <c r="BM33" s="105">
        <v>0</v>
      </c>
      <c r="BN33" s="105">
        <v>-60.437539999999998</v>
      </c>
      <c r="BO33" s="105">
        <v>-56.783110000000001</v>
      </c>
      <c r="BP33" s="105">
        <v>5.1128699999999903</v>
      </c>
      <c r="BQ33" s="105">
        <v>0</v>
      </c>
      <c r="BR33" s="125">
        <v>-1009.99029</v>
      </c>
      <c r="BS33" s="107">
        <v>-1102.4202700000001</v>
      </c>
      <c r="BT33" s="73"/>
      <c r="BU33" s="73">
        <f>BJ33-I33</f>
        <v>1159.4855474000001</v>
      </c>
      <c r="BV33" s="73" t="e">
        <f>BK33-#REF!</f>
        <v>#REF!</v>
      </c>
      <c r="BW33" s="73" t="e">
        <f>BL33-#REF!</f>
        <v>#REF!</v>
      </c>
      <c r="BX33" s="73" t="e">
        <f>BM33-#REF!</f>
        <v>#REF!</v>
      </c>
      <c r="BY33" s="73" t="e">
        <f>BN33-#REF!</f>
        <v>#REF!</v>
      </c>
      <c r="BZ33" s="73">
        <f t="shared" si="24"/>
        <v>941.21689000000003</v>
      </c>
      <c r="CA33" s="73">
        <f t="shared" si="25"/>
        <v>871.11287000000004</v>
      </c>
      <c r="CB33" s="73" t="e">
        <f>BQ33-#REF!</f>
        <v>#REF!</v>
      </c>
      <c r="CC33" s="73" t="e">
        <f>BR33-#REF!</f>
        <v>#REF!</v>
      </c>
      <c r="CD33" s="73" t="e">
        <f>BS33-#REF!</f>
        <v>#REF!</v>
      </c>
      <c r="CE33" s="126"/>
      <c r="CF33" s="108"/>
      <c r="CH33" s="73">
        <v>-840</v>
      </c>
      <c r="CI33" s="73"/>
      <c r="CJ33" s="73" t="e">
        <f>ROUND(#REF!,0)</f>
        <v>#REF!</v>
      </c>
      <c r="CK33" s="73">
        <f t="shared" si="20"/>
        <v>-840</v>
      </c>
      <c r="CL33" s="73" t="e">
        <f>ROUND(#REF!,0)</f>
        <v>#REF!</v>
      </c>
      <c r="CM33" s="73">
        <f t="shared" si="21"/>
        <v>-1220</v>
      </c>
      <c r="CN33" s="73" t="e">
        <f>ROUND(#REF!,0)</f>
        <v>#REF!</v>
      </c>
      <c r="CO33" s="73" t="e">
        <f>ROUND(#REF!,0)</f>
        <v>#REF!</v>
      </c>
      <c r="CP33" s="73">
        <f t="shared" si="22"/>
        <v>-866</v>
      </c>
      <c r="CQ33" s="73" t="e">
        <f>ROUND(#REF!,0)</f>
        <v>#REF!</v>
      </c>
      <c r="CR33" s="73">
        <f t="shared" si="23"/>
        <v>-998</v>
      </c>
      <c r="CS33" s="73" t="e">
        <f>ROUND(#REF!,0)</f>
        <v>#REF!</v>
      </c>
      <c r="CT33" s="73"/>
      <c r="CU33" s="73"/>
      <c r="CV33" s="73"/>
      <c r="CW33" s="73"/>
      <c r="CX33" s="73"/>
      <c r="CY33" s="73"/>
      <c r="CZ33" s="73">
        <v>-866</v>
      </c>
      <c r="DA33" s="73"/>
      <c r="DB33" s="73"/>
      <c r="DC33" s="73"/>
      <c r="DD33" s="73"/>
    </row>
    <row r="34" spans="4:108" ht="19.5" x14ac:dyDescent="0.25">
      <c r="D34" s="86">
        <v>6</v>
      </c>
      <c r="E34" s="96" t="s">
        <v>63</v>
      </c>
      <c r="F34" s="97">
        <f>I34-G34-AN34</f>
        <v>2431</v>
      </c>
      <c r="G34" s="98">
        <v>99</v>
      </c>
      <c r="H34" s="98">
        <v>153</v>
      </c>
      <c r="I34" s="154">
        <v>2639</v>
      </c>
      <c r="J34" s="98">
        <v>377</v>
      </c>
      <c r="K34" s="98">
        <v>2062</v>
      </c>
      <c r="L34" s="98">
        <f>O34-Z34</f>
        <v>223.99499999999989</v>
      </c>
      <c r="M34" s="98">
        <v>2048.0803700000001</v>
      </c>
      <c r="N34" s="98">
        <v>502.24508059999999</v>
      </c>
      <c r="O34" s="154">
        <v>2639</v>
      </c>
      <c r="P34" s="98">
        <v>917</v>
      </c>
      <c r="Q34" s="98">
        <v>912</v>
      </c>
      <c r="R34" s="98">
        <v>2073</v>
      </c>
      <c r="S34" s="98">
        <f>V34-AA34</f>
        <v>176</v>
      </c>
      <c r="T34" s="154">
        <v>204</v>
      </c>
      <c r="U34" s="98">
        <v>498</v>
      </c>
      <c r="V34" s="154">
        <v>652</v>
      </c>
      <c r="W34" s="98">
        <v>795</v>
      </c>
      <c r="X34" s="99"/>
      <c r="Y34" s="99"/>
      <c r="Z34" s="100">
        <v>2415.0050000000001</v>
      </c>
      <c r="AA34" s="99">
        <v>476</v>
      </c>
      <c r="AB34" s="99"/>
      <c r="AC34" s="102">
        <f t="shared" si="0"/>
        <v>-272</v>
      </c>
      <c r="AD34" s="109">
        <v>89</v>
      </c>
      <c r="AE34" s="102">
        <f t="shared" si="1"/>
        <v>587</v>
      </c>
      <c r="AF34" s="102" t="e">
        <f>#REF!-AE34</f>
        <v>#REF!</v>
      </c>
      <c r="AG34" s="98">
        <v>325</v>
      </c>
      <c r="AH34" s="154">
        <v>297</v>
      </c>
      <c r="AI34" s="98">
        <v>410</v>
      </c>
      <c r="AJ34" s="98">
        <v>530</v>
      </c>
      <c r="AK34" s="99">
        <v>373</v>
      </c>
      <c r="AL34" s="99">
        <v>107</v>
      </c>
      <c r="AM34" s="99">
        <v>287</v>
      </c>
      <c r="AN34" s="99">
        <v>109</v>
      </c>
      <c r="AO34" s="99">
        <v>89</v>
      </c>
      <c r="AP34" s="67" t="e">
        <f>(V37-#REF!)/#REF!</f>
        <v>#REF!</v>
      </c>
      <c r="AQ34" s="155">
        <v>490</v>
      </c>
      <c r="AR34" s="73">
        <v>117.17737870000001</v>
      </c>
      <c r="AS34" s="73">
        <v>98.076430000000002</v>
      </c>
      <c r="AT34" s="73">
        <v>2240.8792520000002</v>
      </c>
      <c r="AU34" s="73">
        <v>202.43347</v>
      </c>
      <c r="AV34" s="73"/>
      <c r="AW34" s="104">
        <v>39.699689999999997</v>
      </c>
      <c r="AX34" s="104">
        <v>47.636389999999999</v>
      </c>
      <c r="AY34" s="73"/>
      <c r="AZ34" s="73"/>
      <c r="BA34" s="73"/>
      <c r="BB34" s="73">
        <v>202.43347</v>
      </c>
      <c r="BC34" s="73">
        <v>115.09739</v>
      </c>
      <c r="BD34" s="73">
        <v>2240.8792520000002</v>
      </c>
      <c r="BE34" s="73">
        <v>134.44930959999999</v>
      </c>
      <c r="BF34" s="73">
        <f t="shared" si="16"/>
        <v>94.56653</v>
      </c>
      <c r="BG34" s="73" t="e">
        <f>#REF!-BC34</f>
        <v>#REF!</v>
      </c>
      <c r="BH34" s="73">
        <f t="shared" si="17"/>
        <v>398.12074799999982</v>
      </c>
      <c r="BI34" s="73" t="e">
        <f>BE34-#REF!</f>
        <v>#REF!</v>
      </c>
      <c r="BJ34" s="105">
        <v>-18.477861000000001</v>
      </c>
      <c r="BK34" s="105">
        <v>-4244.443867</v>
      </c>
      <c r="BL34" s="105">
        <v>-4699.5689937999996</v>
      </c>
      <c r="BM34" s="105">
        <v>0</v>
      </c>
      <c r="BN34" s="105">
        <v>-3.44519999999999</v>
      </c>
      <c r="BO34" s="105">
        <v>-70.017529999999994</v>
      </c>
      <c r="BP34" s="105">
        <v>-257.05297000000002</v>
      </c>
      <c r="BQ34" s="105">
        <v>0</v>
      </c>
      <c r="BR34" s="125">
        <v>991.23620000000005</v>
      </c>
      <c r="BS34" s="107">
        <v>1224.2323200000001</v>
      </c>
      <c r="BT34" s="73"/>
      <c r="BU34" s="73">
        <f>BJ34-I34</f>
        <v>-2657.4778609999998</v>
      </c>
      <c r="BV34" s="73" t="e">
        <f>BK34-#REF!</f>
        <v>#REF!</v>
      </c>
      <c r="BW34" s="73" t="e">
        <f>BL34-#REF!</f>
        <v>#REF!</v>
      </c>
      <c r="BX34" s="73" t="e">
        <f>BM34-#REF!</f>
        <v>#REF!</v>
      </c>
      <c r="BY34" s="73" t="e">
        <f>BN34-#REF!</f>
        <v>#REF!</v>
      </c>
      <c r="BZ34" s="73">
        <f t="shared" si="24"/>
        <v>-367.01752999999997</v>
      </c>
      <c r="CA34" s="73">
        <f t="shared" si="25"/>
        <v>-582.05296999999996</v>
      </c>
      <c r="CB34" s="73" t="e">
        <f>BQ34-#REF!</f>
        <v>#REF!</v>
      </c>
      <c r="CC34" s="73" t="e">
        <f>BR34-#REF!</f>
        <v>#REF!</v>
      </c>
      <c r="CD34" s="73" t="e">
        <f>BS34-#REF!</f>
        <v>#REF!</v>
      </c>
      <c r="CE34" s="126"/>
      <c r="CF34" s="108"/>
      <c r="CH34" s="73">
        <v>377</v>
      </c>
      <c r="CI34" s="73"/>
      <c r="CJ34" s="73" t="e">
        <f>ROUND(#REF!,0)</f>
        <v>#REF!</v>
      </c>
      <c r="CK34" s="73">
        <f t="shared" si="20"/>
        <v>377</v>
      </c>
      <c r="CL34" s="73" t="e">
        <f>ROUND(#REF!,0)</f>
        <v>#REF!</v>
      </c>
      <c r="CM34" s="73">
        <f t="shared" si="21"/>
        <v>2639</v>
      </c>
      <c r="CN34" s="73" t="e">
        <f>ROUND(#REF!,0)</f>
        <v>#REF!</v>
      </c>
      <c r="CO34" s="73" t="e">
        <f>ROUND(#REF!,0)</f>
        <v>#REF!</v>
      </c>
      <c r="CP34" s="73">
        <f t="shared" si="22"/>
        <v>325</v>
      </c>
      <c r="CQ34" s="73" t="e">
        <f>ROUND(#REF!,0)</f>
        <v>#REF!</v>
      </c>
      <c r="CR34" s="73">
        <f t="shared" si="23"/>
        <v>297</v>
      </c>
      <c r="CS34" s="73" t="e">
        <f>ROUND(#REF!,0)</f>
        <v>#REF!</v>
      </c>
      <c r="CT34" s="73"/>
      <c r="CU34" s="73"/>
      <c r="CV34" s="73"/>
      <c r="CW34" s="73"/>
      <c r="CX34" s="73"/>
      <c r="CY34" s="73"/>
      <c r="CZ34" s="73">
        <v>325</v>
      </c>
      <c r="DA34" s="73"/>
      <c r="DB34" s="73"/>
      <c r="DC34" s="73"/>
      <c r="DD34" s="73"/>
    </row>
    <row r="35" spans="4:108" s="165" customFormat="1" ht="37.5" customHeight="1" x14ac:dyDescent="0.2">
      <c r="D35" s="156">
        <v>7</v>
      </c>
      <c r="E35" s="157" t="s">
        <v>64</v>
      </c>
      <c r="F35" s="158">
        <f t="array" ref="F35">SUM(ROUND(F30:F34,0))</f>
        <v>541</v>
      </c>
      <c r="G35" s="158">
        <f t="array" ref="G35">SUM(ROUND(G30:G34,0))</f>
        <v>420</v>
      </c>
      <c r="H35" s="158">
        <f t="array" ref="H35">SUM(ROUND(H30:H34,0))</f>
        <v>-1008</v>
      </c>
      <c r="I35" s="158">
        <f t="array" ref="I35">SUM(ROUND(I30:I34,0))</f>
        <v>1151</v>
      </c>
      <c r="J35" s="111">
        <f t="array" ref="J35">SUM(ROUND(J30:J34,0))</f>
        <v>-4410</v>
      </c>
      <c r="K35" s="111">
        <v>-3712</v>
      </c>
      <c r="L35" s="158">
        <f t="array" ref="L35">SUM(ROUND(L30:L34,0))</f>
        <v>-508</v>
      </c>
      <c r="M35" s="111">
        <f t="array" ref="M35">SUM(ROUND(M30:M34,0))</f>
        <v>2183</v>
      </c>
      <c r="N35" s="111">
        <f t="array" ref="N35">SUM(ROUND(N30:N34,0))</f>
        <v>-339</v>
      </c>
      <c r="O35" s="158">
        <f t="array" ref="O35">SUM(ROUND(O30:O34,0))</f>
        <v>1149</v>
      </c>
      <c r="P35" s="111">
        <f t="array" ref="P35">SUM(ROUND(P30:P34,0))</f>
        <v>1014</v>
      </c>
      <c r="Q35" s="111">
        <f t="array" ref="Q35">SUM(ROUND(Q30:Q34,0))</f>
        <v>738</v>
      </c>
      <c r="R35" s="111">
        <f t="array" ref="R35">SUM(ROUND(R30:R34,0))</f>
        <v>-2667</v>
      </c>
      <c r="S35" s="111">
        <f t="array" ref="S35">SUM(ROUND(S30:S34,0))</f>
        <v>68</v>
      </c>
      <c r="T35" s="111">
        <f t="array" ref="T35">SUM(ROUND(T30:T34,0))</f>
        <v>1954</v>
      </c>
      <c r="U35" s="111">
        <f t="array" ref="U35">SUM(ROUND(U30:U34,0))</f>
        <v>702</v>
      </c>
      <c r="V35" s="111">
        <f t="array" ref="V35">SUM(ROUND(V30:V34,0))</f>
        <v>1462</v>
      </c>
      <c r="W35" s="111">
        <f t="array" ref="W35">SUM(ROUND(W30:W34,0))</f>
        <v>2005</v>
      </c>
      <c r="X35" s="114"/>
      <c r="Y35" s="114"/>
      <c r="Z35" s="111">
        <f t="array" ref="Z35">SUM(ROUND(Z30:Z34,0))</f>
        <v>1657</v>
      </c>
      <c r="AA35" s="111">
        <f t="array" ref="AA35">SUM(ROUND(AA30:AA34,0))</f>
        <v>1394</v>
      </c>
      <c r="AB35" s="101" t="e">
        <f>(#REF!-S35)/#REF!</f>
        <v>#REF!</v>
      </c>
      <c r="AC35" s="102">
        <f t="shared" si="0"/>
        <v>560</v>
      </c>
      <c r="AD35" s="102">
        <v>255</v>
      </c>
      <c r="AE35" s="102">
        <f t="shared" si="1"/>
        <v>957</v>
      </c>
      <c r="AF35" s="102" t="e">
        <f>#REF!-AE35</f>
        <v>#REF!</v>
      </c>
      <c r="AG35" s="111">
        <f t="array" ref="AG35">SUM(ROUND(AG30:AG34,0))</f>
        <v>-1995</v>
      </c>
      <c r="AH35" s="111">
        <f t="array" ref="AH35">SUM(ROUND(AH30:AH34,0))</f>
        <v>1303</v>
      </c>
      <c r="AI35" s="158">
        <f t="array" ref="AI35">SUM(ROUND(AI30:AI34,0))</f>
        <v>1157</v>
      </c>
      <c r="AJ35" s="158">
        <f t="array" ref="AJ35">SUM(ROUND(AJ30:AJ34,0))</f>
        <v>-3454</v>
      </c>
      <c r="AK35" s="159">
        <f t="array" ref="AK35">SUM(ROUND(AK30:AK34,0))</f>
        <v>-2712</v>
      </c>
      <c r="AL35" s="158">
        <f t="array" ref="AL35">SUM(ROUND(AL30:AL34,0))</f>
        <v>285</v>
      </c>
      <c r="AM35" s="158">
        <f t="array" ref="AM35">SUM(ROUND(AM30:AM34,0))</f>
        <v>830</v>
      </c>
      <c r="AN35" s="111">
        <f t="array" ref="AN35">SUM(ROUND(AN30:AN34,0))</f>
        <v>190</v>
      </c>
      <c r="AO35" s="111">
        <f t="array" ref="AO35">SUM(ROUND(AO30:AO34,0))</f>
        <v>255</v>
      </c>
      <c r="AP35" s="67" t="e">
        <f>(V38-#REF!)/#REF!</f>
        <v>#REF!</v>
      </c>
      <c r="AQ35" s="116">
        <v>-2188</v>
      </c>
      <c r="AR35" s="160">
        <v>-779.07626779999998</v>
      </c>
      <c r="AS35" s="160">
        <v>-460.68410999999998</v>
      </c>
      <c r="AT35" s="160">
        <v>-6009.4992777999996</v>
      </c>
      <c r="AU35" s="160">
        <v>-8414.5408100000004</v>
      </c>
      <c r="AV35" s="160"/>
      <c r="AW35" s="161">
        <v>-3193.7570700000001</v>
      </c>
      <c r="AX35" s="161">
        <v>-3454</v>
      </c>
      <c r="AY35" s="160"/>
      <c r="AZ35" s="160"/>
      <c r="BA35" s="160"/>
      <c r="BB35" s="160">
        <v>-8275.3508099999999</v>
      </c>
      <c r="BC35" s="160">
        <v>-1627.14562057734</v>
      </c>
      <c r="BD35" s="160">
        <v>-5868.3092778</v>
      </c>
      <c r="BE35" s="160">
        <v>-1579.8255612999999</v>
      </c>
      <c r="BF35" s="160">
        <f t="shared" si="16"/>
        <v>9578.3508099999999</v>
      </c>
      <c r="BG35" s="160" t="e">
        <f>#REF!-BC35</f>
        <v>#REF!</v>
      </c>
      <c r="BH35" s="160">
        <f t="shared" si="17"/>
        <v>7019.3092778</v>
      </c>
      <c r="BI35" s="160" t="e">
        <f>BE35-#REF!</f>
        <v>#REF!</v>
      </c>
      <c r="BJ35" s="162">
        <v>149.7295858</v>
      </c>
      <c r="BK35" s="162">
        <v>-8246.5898217999893</v>
      </c>
      <c r="BL35" s="162">
        <v>-4727.0961160999996</v>
      </c>
      <c r="BM35" s="162">
        <v>0</v>
      </c>
      <c r="BN35" s="162">
        <v>145.62188</v>
      </c>
      <c r="BO35" s="162">
        <v>-5050.3295099999996</v>
      </c>
      <c r="BP35" s="162">
        <v>-330.168940000004</v>
      </c>
      <c r="BQ35" s="162">
        <v>0</v>
      </c>
      <c r="BR35" s="163">
        <v>4821.4127799999997</v>
      </c>
      <c r="BS35" s="163">
        <v>9591.2281899999998</v>
      </c>
      <c r="BT35" s="160"/>
      <c r="BU35" s="160" t="e">
        <f>BJ35-#REF!</f>
        <v>#REF!</v>
      </c>
      <c r="BV35" s="160" t="e">
        <f>BK35-#REF!</f>
        <v>#REF!</v>
      </c>
      <c r="BW35" s="160" t="e">
        <f>BL35-#REF!</f>
        <v>#REF!</v>
      </c>
      <c r="BX35" s="160" t="e">
        <f>BM35-#REF!</f>
        <v>#REF!</v>
      </c>
      <c r="BY35" s="160" t="e">
        <f>BN35-#REF!</f>
        <v>#REF!</v>
      </c>
      <c r="BZ35" s="160">
        <f t="shared" si="24"/>
        <v>-6353.3295099999996</v>
      </c>
      <c r="CA35" s="160">
        <f t="shared" si="25"/>
        <v>1664.8310599999959</v>
      </c>
      <c r="CB35" s="160" t="e">
        <f>BQ35-#REF!</f>
        <v>#REF!</v>
      </c>
      <c r="CC35" s="160" t="e">
        <f>BR35-#REF!</f>
        <v>#REF!</v>
      </c>
      <c r="CD35" s="160" t="e">
        <f>BS35-#REF!</f>
        <v>#REF!</v>
      </c>
      <c r="CE35" s="164"/>
      <c r="CF35" s="164"/>
      <c r="CH35" s="160">
        <v>-4410</v>
      </c>
      <c r="CI35" s="160"/>
      <c r="CJ35" s="160" t="e">
        <f>ROUND(#REF!,0)</f>
        <v>#REF!</v>
      </c>
      <c r="CK35" s="160">
        <f t="shared" si="20"/>
        <v>-4410</v>
      </c>
      <c r="CL35" s="160" t="e">
        <f>ROUND(#REF!,0)</f>
        <v>#REF!</v>
      </c>
      <c r="CM35" s="160">
        <f t="shared" si="21"/>
        <v>1151</v>
      </c>
      <c r="CN35" s="160" t="e">
        <f>ROUND(#REF!,0)</f>
        <v>#REF!</v>
      </c>
      <c r="CO35" s="160" t="e">
        <f>ROUND(#REF!,0)</f>
        <v>#REF!</v>
      </c>
      <c r="CP35" s="160">
        <f t="shared" si="22"/>
        <v>-1995</v>
      </c>
      <c r="CQ35" s="160" t="e">
        <f>ROUND(#REF!,0)</f>
        <v>#REF!</v>
      </c>
      <c r="CR35" s="160">
        <f t="shared" si="23"/>
        <v>1303</v>
      </c>
      <c r="CS35" s="160" t="e">
        <f>ROUND(#REF!,0)</f>
        <v>#REF!</v>
      </c>
      <c r="CT35" s="160"/>
      <c r="CU35" s="160"/>
      <c r="CV35" s="160"/>
      <c r="CW35" s="160"/>
      <c r="CX35" s="160"/>
      <c r="CY35" s="160"/>
      <c r="CZ35" s="160">
        <v>-1995</v>
      </c>
      <c r="DA35" s="160"/>
      <c r="DB35" s="160"/>
      <c r="DC35" s="160"/>
      <c r="DD35" s="160"/>
    </row>
    <row r="36" spans="4:108" ht="21.75" customHeight="1" x14ac:dyDescent="0.25">
      <c r="D36" s="86">
        <v>8</v>
      </c>
      <c r="E36" s="96" t="s">
        <v>65</v>
      </c>
      <c r="F36" s="166">
        <f>I36-G36</f>
        <v>0</v>
      </c>
      <c r="G36" s="167">
        <v>0</v>
      </c>
      <c r="H36" s="167">
        <v>0</v>
      </c>
      <c r="I36" s="167">
        <v>0</v>
      </c>
      <c r="J36" s="98">
        <v>0</v>
      </c>
      <c r="K36" s="98">
        <v>0</v>
      </c>
      <c r="L36" s="167">
        <v>0</v>
      </c>
      <c r="M36" s="98">
        <f>L36-AI36</f>
        <v>0</v>
      </c>
      <c r="N36" s="168">
        <v>0</v>
      </c>
      <c r="O36" s="167">
        <v>0</v>
      </c>
      <c r="P36" s="167">
        <v>0</v>
      </c>
      <c r="Q36" s="167">
        <v>0</v>
      </c>
      <c r="R36" s="168">
        <v>0</v>
      </c>
      <c r="S36" s="98">
        <f>V36-AA36</f>
        <v>54</v>
      </c>
      <c r="T36" s="119">
        <v>42</v>
      </c>
      <c r="U36" s="98">
        <v>63</v>
      </c>
      <c r="V36" s="119">
        <v>170</v>
      </c>
      <c r="W36" s="98">
        <v>408</v>
      </c>
      <c r="X36" s="99"/>
      <c r="Y36" s="99"/>
      <c r="Z36" s="100">
        <v>0</v>
      </c>
      <c r="AA36" s="99">
        <v>116</v>
      </c>
      <c r="AB36" s="99"/>
      <c r="AC36" s="102">
        <f t="shared" si="0"/>
        <v>-74</v>
      </c>
      <c r="AD36" s="109">
        <v>102</v>
      </c>
      <c r="AE36" s="102">
        <f t="shared" si="1"/>
        <v>165</v>
      </c>
      <c r="AF36" s="102" t="e">
        <f>#REF!-AE36</f>
        <v>#REF!</v>
      </c>
      <c r="AG36" s="98">
        <v>617</v>
      </c>
      <c r="AH36" s="119">
        <v>345</v>
      </c>
      <c r="AI36" s="167">
        <v>0</v>
      </c>
      <c r="AJ36" s="167">
        <v>0</v>
      </c>
      <c r="AK36" s="99"/>
      <c r="AL36" s="99"/>
      <c r="AM36" s="99"/>
      <c r="AN36" s="99"/>
      <c r="AO36" s="99">
        <v>102</v>
      </c>
      <c r="AP36" s="67" t="e">
        <f>(V39-#REF!)/#REF!</f>
        <v>#REF!</v>
      </c>
      <c r="AQ36" s="124">
        <v>741</v>
      </c>
      <c r="AR36" s="73">
        <v>0</v>
      </c>
      <c r="AS36" s="73">
        <v>189.06465</v>
      </c>
      <c r="AT36" s="73"/>
      <c r="AU36" s="73">
        <v>127.45753999999999</v>
      </c>
      <c r="AV36" s="73"/>
      <c r="AW36" s="104">
        <v>68.66507</v>
      </c>
      <c r="AX36" s="104">
        <v>-11.48828</v>
      </c>
      <c r="AY36" s="73"/>
      <c r="AZ36" s="73"/>
      <c r="BA36" s="73"/>
      <c r="BB36" s="73">
        <v>127.45753999999999</v>
      </c>
      <c r="BC36" s="73">
        <v>70.280749999999998</v>
      </c>
      <c r="BD36" s="73"/>
      <c r="BE36" s="73">
        <v>0</v>
      </c>
      <c r="BF36" s="73">
        <f t="shared" si="16"/>
        <v>217.54246000000001</v>
      </c>
      <c r="BG36" s="73" t="e">
        <f>#REF!-BC36</f>
        <v>#REF!</v>
      </c>
      <c r="BH36" s="73">
        <f t="shared" si="17"/>
        <v>0</v>
      </c>
      <c r="BI36" s="73" t="e">
        <f>BE36-#REF!</f>
        <v>#REF!</v>
      </c>
      <c r="BJ36" s="105">
        <v>0</v>
      </c>
      <c r="BK36" s="105">
        <v>0</v>
      </c>
      <c r="BL36" s="105">
        <v>0</v>
      </c>
      <c r="BM36" s="105">
        <v>0</v>
      </c>
      <c r="BN36" s="105">
        <v>49.60389</v>
      </c>
      <c r="BO36" s="105">
        <v>-163.18514999999999</v>
      </c>
      <c r="BP36" s="105">
        <v>110.11958</v>
      </c>
      <c r="BQ36" s="105">
        <v>0</v>
      </c>
      <c r="BR36" s="125">
        <v>396.37966</v>
      </c>
      <c r="BS36" s="169">
        <v>357.92599999999999</v>
      </c>
      <c r="BT36" s="73"/>
      <c r="BU36" s="73" t="e">
        <f>BJ36-#REF!</f>
        <v>#REF!</v>
      </c>
      <c r="BV36" s="73" t="e">
        <f>BK36-#REF!</f>
        <v>#REF!</v>
      </c>
      <c r="BW36" s="73" t="e">
        <f>BL36-#REF!</f>
        <v>#REF!</v>
      </c>
      <c r="BX36" s="73" t="e">
        <f>BM36-#REF!</f>
        <v>#REF!</v>
      </c>
      <c r="BY36" s="73" t="e">
        <f>BN36-#REF!</f>
        <v>#REF!</v>
      </c>
      <c r="BZ36" s="73">
        <f t="shared" si="24"/>
        <v>-508.18515000000002</v>
      </c>
      <c r="CA36" s="73">
        <f t="shared" si="25"/>
        <v>-506.88042000000002</v>
      </c>
      <c r="CB36" s="73" t="e">
        <f>BQ36-#REF!</f>
        <v>#REF!</v>
      </c>
      <c r="CC36" s="73" t="e">
        <f>BR36-#REF!</f>
        <v>#REF!</v>
      </c>
      <c r="CD36" s="73" t="e">
        <f>BS36-#REF!</f>
        <v>#REF!</v>
      </c>
      <c r="CE36" s="126"/>
      <c r="CF36" s="126"/>
      <c r="CH36" s="73">
        <v>0</v>
      </c>
      <c r="CI36" s="73"/>
      <c r="CJ36" s="73" t="e">
        <f>ROUND(#REF!,0)</f>
        <v>#REF!</v>
      </c>
      <c r="CK36" s="73">
        <f t="shared" si="20"/>
        <v>0</v>
      </c>
      <c r="CL36" s="73" t="e">
        <f>ROUND(#REF!,0)</f>
        <v>#REF!</v>
      </c>
      <c r="CM36" s="73">
        <f t="shared" si="21"/>
        <v>0</v>
      </c>
      <c r="CN36" s="73" t="e">
        <f>ROUND(#REF!,0)</f>
        <v>#REF!</v>
      </c>
      <c r="CO36" s="73" t="e">
        <f>ROUND(#REF!,0)</f>
        <v>#REF!</v>
      </c>
      <c r="CP36" s="73">
        <f t="shared" si="22"/>
        <v>617</v>
      </c>
      <c r="CQ36" s="73" t="e">
        <f>ROUND(#REF!,0)</f>
        <v>#REF!</v>
      </c>
      <c r="CR36" s="73">
        <f t="shared" si="23"/>
        <v>345</v>
      </c>
      <c r="CS36" s="73" t="e">
        <f>ROUND(#REF!,0)</f>
        <v>#REF!</v>
      </c>
      <c r="CT36" s="73"/>
      <c r="CU36" s="73"/>
      <c r="CV36" s="73"/>
      <c r="CW36" s="73"/>
      <c r="CX36" s="73"/>
      <c r="CY36" s="73"/>
      <c r="CZ36" s="73">
        <v>617</v>
      </c>
      <c r="DA36" s="73"/>
      <c r="DB36" s="73"/>
      <c r="DC36" s="73"/>
      <c r="DD36" s="73"/>
    </row>
    <row r="37" spans="4:108" ht="20.25" customHeight="1" x14ac:dyDescent="0.25">
      <c r="D37" s="86">
        <v>9</v>
      </c>
      <c r="E37" s="87" t="s">
        <v>66</v>
      </c>
      <c r="F37" s="170">
        <f>F35+F36</f>
        <v>541</v>
      </c>
      <c r="G37" s="170">
        <f>G35+G36</f>
        <v>420</v>
      </c>
      <c r="H37" s="170">
        <f>H35+H36</f>
        <v>-1008</v>
      </c>
      <c r="I37" s="170">
        <f>I35+I36</f>
        <v>1151</v>
      </c>
      <c r="J37" s="170">
        <f>J35+J36</f>
        <v>-4410</v>
      </c>
      <c r="K37" s="170">
        <v>-3712</v>
      </c>
      <c r="L37" s="170">
        <f t="shared" ref="L37:R37" si="26">L35+L36</f>
        <v>-508</v>
      </c>
      <c r="M37" s="170">
        <f t="shared" si="26"/>
        <v>2183</v>
      </c>
      <c r="N37" s="170">
        <f t="shared" si="26"/>
        <v>-339</v>
      </c>
      <c r="O37" s="170">
        <f>O35+O36</f>
        <v>1149</v>
      </c>
      <c r="P37" s="170">
        <f t="shared" si="26"/>
        <v>1014</v>
      </c>
      <c r="Q37" s="170">
        <f t="shared" si="26"/>
        <v>738</v>
      </c>
      <c r="R37" s="170">
        <f t="shared" si="26"/>
        <v>-2667</v>
      </c>
      <c r="S37" s="170">
        <f>S35+S36</f>
        <v>122</v>
      </c>
      <c r="T37" s="170">
        <f>T35+T36</f>
        <v>1996</v>
      </c>
      <c r="U37" s="170">
        <f>U35+U36</f>
        <v>765</v>
      </c>
      <c r="V37" s="170">
        <f>V35+V36</f>
        <v>1632</v>
      </c>
      <c r="W37" s="170">
        <f>W35+W36</f>
        <v>2413</v>
      </c>
      <c r="X37" s="171"/>
      <c r="Y37" s="171"/>
      <c r="Z37" s="170">
        <f>Z35+Z36</f>
        <v>1657</v>
      </c>
      <c r="AA37" s="170">
        <f>AA35+AA36</f>
        <v>1510</v>
      </c>
      <c r="AB37" s="101" t="e">
        <f>(#REF!+S37)/#REF!</f>
        <v>#REF!</v>
      </c>
      <c r="AC37" s="102">
        <f t="shared" si="0"/>
        <v>486</v>
      </c>
      <c r="AD37" s="102">
        <v>357</v>
      </c>
      <c r="AE37" s="102">
        <f t="shared" si="1"/>
        <v>1122</v>
      </c>
      <c r="AF37" s="102" t="e">
        <f>#REF!-AE37</f>
        <v>#REF!</v>
      </c>
      <c r="AG37" s="170">
        <f t="shared" ref="AG37:AO37" si="27">AG35+AG36</f>
        <v>-1378</v>
      </c>
      <c r="AH37" s="170">
        <f t="shared" si="27"/>
        <v>1648</v>
      </c>
      <c r="AI37" s="170">
        <f t="shared" si="27"/>
        <v>1157</v>
      </c>
      <c r="AJ37" s="170">
        <f t="shared" si="27"/>
        <v>-3454</v>
      </c>
      <c r="AK37" s="172">
        <f t="shared" si="27"/>
        <v>-2712</v>
      </c>
      <c r="AL37" s="170">
        <f t="shared" si="27"/>
        <v>285</v>
      </c>
      <c r="AM37" s="170">
        <f t="shared" si="27"/>
        <v>830</v>
      </c>
      <c r="AN37" s="170">
        <f t="shared" si="27"/>
        <v>190</v>
      </c>
      <c r="AO37" s="170">
        <f t="shared" si="27"/>
        <v>357</v>
      </c>
      <c r="AP37" s="67" t="e">
        <f>(V40-#REF!)/#REF!</f>
        <v>#REF!</v>
      </c>
      <c r="AQ37" s="173">
        <v>-1447</v>
      </c>
      <c r="AR37" s="73">
        <v>-779.07626779999998</v>
      </c>
      <c r="AS37" s="73">
        <v>-271.61946</v>
      </c>
      <c r="AT37" s="73">
        <v>-6009.4992777999996</v>
      </c>
      <c r="AU37" s="73">
        <v>-8288.0832699999992</v>
      </c>
      <c r="AV37" s="73"/>
      <c r="AW37" s="104">
        <v>-3125.0920000000001</v>
      </c>
      <c r="AX37" s="104">
        <v>-3465</v>
      </c>
      <c r="AY37" s="73"/>
      <c r="AZ37" s="73"/>
      <c r="BA37" s="73"/>
      <c r="BB37" s="73">
        <v>-8147.8932699999996</v>
      </c>
      <c r="BC37" s="73">
        <v>-1556.8648705773401</v>
      </c>
      <c r="BD37" s="73">
        <v>-5868.3092778</v>
      </c>
      <c r="BE37" s="73">
        <v>-1579.8255612999999</v>
      </c>
      <c r="BF37" s="73">
        <f t="shared" si="16"/>
        <v>9795.8932700000005</v>
      </c>
      <c r="BG37" s="73" t="e">
        <f>#REF!-BC37</f>
        <v>#REF!</v>
      </c>
      <c r="BH37" s="73">
        <f t="shared" si="17"/>
        <v>7019.3092778</v>
      </c>
      <c r="BI37" s="73" t="e">
        <f>BE37-#REF!</f>
        <v>#REF!</v>
      </c>
      <c r="BJ37" s="105">
        <v>149.7295858</v>
      </c>
      <c r="BK37" s="105">
        <v>-8246.5898217999893</v>
      </c>
      <c r="BL37" s="105">
        <v>-4727.0961160999996</v>
      </c>
      <c r="BM37" s="105">
        <v>0</v>
      </c>
      <c r="BN37" s="105">
        <v>195.22577000000001</v>
      </c>
      <c r="BO37" s="105">
        <v>-5213.5146599999998</v>
      </c>
      <c r="BP37" s="105">
        <v>-220.04936000000399</v>
      </c>
      <c r="BQ37" s="105">
        <v>0</v>
      </c>
      <c r="BR37" s="174">
        <v>5217.7924400000002</v>
      </c>
      <c r="BS37" s="174">
        <v>9949.1541899999993</v>
      </c>
      <c r="BT37" s="73"/>
      <c r="BU37" s="73" t="e">
        <f>BJ37-#REF!</f>
        <v>#REF!</v>
      </c>
      <c r="BV37" s="73" t="e">
        <f>BK37-#REF!</f>
        <v>#REF!</v>
      </c>
      <c r="BW37" s="73" t="e">
        <f>BL37-#REF!</f>
        <v>#REF!</v>
      </c>
      <c r="BX37" s="73" t="e">
        <f>BM37-#REF!</f>
        <v>#REF!</v>
      </c>
      <c r="BY37" s="73" t="e">
        <f>BN37-#REF!</f>
        <v>#REF!</v>
      </c>
      <c r="BZ37" s="73">
        <f t="shared" si="24"/>
        <v>-6861.5146599999998</v>
      </c>
      <c r="CA37" s="73">
        <f t="shared" si="25"/>
        <v>1157.9506399999959</v>
      </c>
      <c r="CB37" s="73" t="e">
        <f>BQ37-#REF!</f>
        <v>#REF!</v>
      </c>
      <c r="CC37" s="73" t="e">
        <f>BR37-#REF!</f>
        <v>#REF!</v>
      </c>
      <c r="CD37" s="73" t="e">
        <f>BS37-#REF!</f>
        <v>#REF!</v>
      </c>
      <c r="CE37" s="175"/>
      <c r="CF37" s="175"/>
      <c r="CH37" s="73">
        <v>-4410</v>
      </c>
      <c r="CI37" s="73"/>
      <c r="CJ37" s="73" t="e">
        <f>ROUND(#REF!,0)</f>
        <v>#REF!</v>
      </c>
      <c r="CK37" s="73">
        <f t="shared" si="20"/>
        <v>-4410</v>
      </c>
      <c r="CL37" s="73" t="e">
        <f>ROUND(#REF!,0)</f>
        <v>#REF!</v>
      </c>
      <c r="CM37" s="73">
        <f t="shared" si="21"/>
        <v>1151</v>
      </c>
      <c r="CN37" s="73" t="e">
        <f>ROUND(#REF!,0)</f>
        <v>#REF!</v>
      </c>
      <c r="CO37" s="73" t="e">
        <f>ROUND(#REF!,0)</f>
        <v>#REF!</v>
      </c>
      <c r="CP37" s="73">
        <f t="shared" si="22"/>
        <v>-1378</v>
      </c>
      <c r="CQ37" s="73" t="e">
        <f>ROUND(#REF!,0)</f>
        <v>#REF!</v>
      </c>
      <c r="CR37" s="73">
        <f t="shared" si="23"/>
        <v>1648</v>
      </c>
      <c r="CS37" s="73" t="e">
        <f>ROUND(#REF!,0)</f>
        <v>#REF!</v>
      </c>
      <c r="CT37" s="73"/>
      <c r="CU37" s="73"/>
      <c r="CV37" s="73"/>
      <c r="CW37" s="73"/>
      <c r="CX37" s="73"/>
      <c r="CY37" s="73"/>
      <c r="CZ37" s="73">
        <v>-1378</v>
      </c>
      <c r="DA37" s="73"/>
      <c r="DB37" s="73"/>
      <c r="DC37" s="73"/>
      <c r="DD37" s="73"/>
    </row>
    <row r="38" spans="4:108" ht="21.75" customHeight="1" x14ac:dyDescent="0.25">
      <c r="D38" s="86">
        <v>10</v>
      </c>
      <c r="E38" s="96" t="s">
        <v>67</v>
      </c>
      <c r="F38" s="176">
        <v>0</v>
      </c>
      <c r="G38" s="177">
        <v>0</v>
      </c>
      <c r="H38" s="177">
        <v>0</v>
      </c>
      <c r="I38" s="177">
        <v>0</v>
      </c>
      <c r="J38" s="98">
        <v>0</v>
      </c>
      <c r="K38" s="98">
        <v>0</v>
      </c>
      <c r="L38" s="177">
        <v>0</v>
      </c>
      <c r="M38" s="98">
        <f>L38-AI38</f>
        <v>0</v>
      </c>
      <c r="N38" s="98">
        <v>0</v>
      </c>
      <c r="O38" s="177">
        <v>0</v>
      </c>
      <c r="P38" s="98">
        <f>N38-AK38</f>
        <v>0</v>
      </c>
      <c r="Q38" s="98">
        <f>P38-AL38</f>
        <v>0</v>
      </c>
      <c r="R38" s="98">
        <v>0</v>
      </c>
      <c r="S38" s="98">
        <f>V38-AA38</f>
        <v>0</v>
      </c>
      <c r="T38" s="119">
        <v>40.189929999999997</v>
      </c>
      <c r="U38" s="98">
        <v>0</v>
      </c>
      <c r="V38" s="119">
        <v>40.189929999999997</v>
      </c>
      <c r="W38" s="98">
        <v>-143</v>
      </c>
      <c r="X38" s="99"/>
      <c r="Y38" s="99"/>
      <c r="Z38" s="100">
        <v>0</v>
      </c>
      <c r="AA38" s="99">
        <v>40.189929999999997</v>
      </c>
      <c r="AB38" s="99"/>
      <c r="AC38" s="102">
        <f t="shared" si="0"/>
        <v>0</v>
      </c>
      <c r="AD38" s="109">
        <v>0</v>
      </c>
      <c r="AE38" s="102">
        <f t="shared" si="1"/>
        <v>0</v>
      </c>
      <c r="AF38" s="102" t="e">
        <f>#REF!-AE38</f>
        <v>#REF!</v>
      </c>
      <c r="AG38" s="98">
        <v>0</v>
      </c>
      <c r="AH38" s="119">
        <v>-144</v>
      </c>
      <c r="AI38" s="98">
        <v>0</v>
      </c>
      <c r="AJ38" s="98">
        <v>0</v>
      </c>
      <c r="AK38" s="99"/>
      <c r="AL38" s="99"/>
      <c r="AM38" s="99"/>
      <c r="AN38" s="99">
        <v>0</v>
      </c>
      <c r="AO38" s="99">
        <v>0</v>
      </c>
      <c r="AP38" s="67" t="e">
        <f>(V41-#REF!)/#REF!</f>
        <v>#REF!</v>
      </c>
      <c r="AQ38" s="124"/>
      <c r="AR38" s="73"/>
      <c r="AS38" s="73"/>
      <c r="AT38" s="73"/>
      <c r="AU38" s="73"/>
      <c r="AV38" s="73"/>
      <c r="AY38" s="73"/>
      <c r="AZ38" s="73"/>
      <c r="BA38" s="73"/>
      <c r="BB38" s="73"/>
      <c r="BC38" s="73"/>
      <c r="BD38" s="73"/>
      <c r="BE38" s="73"/>
      <c r="BF38" s="73"/>
      <c r="BG38" s="73"/>
      <c r="BH38" s="73"/>
      <c r="BI38" s="73"/>
      <c r="BJ38" s="105"/>
      <c r="BK38" s="105"/>
      <c r="BL38" s="105"/>
      <c r="BM38" s="105"/>
      <c r="BN38" s="105"/>
      <c r="BO38" s="105"/>
      <c r="BP38" s="105"/>
      <c r="BQ38" s="105"/>
      <c r="BR38" s="125"/>
      <c r="BS38" s="169"/>
      <c r="BT38" s="73"/>
      <c r="BU38" s="73"/>
      <c r="BV38" s="73"/>
      <c r="BW38" s="73"/>
      <c r="BX38" s="73"/>
      <c r="BY38" s="73"/>
      <c r="BZ38" s="73"/>
      <c r="CA38" s="73"/>
      <c r="CB38" s="73"/>
      <c r="CC38" s="73"/>
      <c r="CD38" s="73"/>
      <c r="CE38" s="126"/>
      <c r="CF38" s="126"/>
      <c r="CH38" s="73"/>
      <c r="CI38" s="73"/>
      <c r="CJ38" s="73"/>
      <c r="CK38" s="73">
        <f t="shared" si="20"/>
        <v>0</v>
      </c>
      <c r="CL38" s="73"/>
      <c r="CM38" s="73"/>
      <c r="CN38" s="73"/>
      <c r="CO38" s="73"/>
      <c r="CP38" s="73">
        <f t="shared" si="22"/>
        <v>0</v>
      </c>
      <c r="CQ38" s="73"/>
      <c r="CR38" s="73"/>
      <c r="CS38" s="73"/>
      <c r="CT38" s="73"/>
      <c r="CU38" s="73"/>
      <c r="CV38" s="73"/>
      <c r="CW38" s="73"/>
      <c r="CX38" s="73"/>
      <c r="CY38" s="73"/>
      <c r="CZ38" s="73"/>
      <c r="DA38" s="73"/>
      <c r="DB38" s="73"/>
      <c r="DC38" s="73"/>
      <c r="DD38" s="73"/>
    </row>
    <row r="39" spans="4:108" ht="29.25" customHeight="1" x14ac:dyDescent="0.3">
      <c r="D39" s="86">
        <v>11</v>
      </c>
      <c r="E39" s="178" t="s">
        <v>68</v>
      </c>
      <c r="F39" s="179">
        <f>F37-F38</f>
        <v>541</v>
      </c>
      <c r="G39" s="179">
        <f>G37-G38</f>
        <v>420</v>
      </c>
      <c r="H39" s="179">
        <f>H37-H38</f>
        <v>-1008</v>
      </c>
      <c r="I39" s="180">
        <f t="shared" ref="I39:R39" si="28">I37-I38</f>
        <v>1151</v>
      </c>
      <c r="J39" s="180">
        <f t="shared" si="28"/>
        <v>-4410</v>
      </c>
      <c r="K39" s="180">
        <f t="shared" si="28"/>
        <v>-3712</v>
      </c>
      <c r="L39" s="180">
        <f>L37-L38</f>
        <v>-508</v>
      </c>
      <c r="M39" s="179">
        <f t="shared" si="28"/>
        <v>2183</v>
      </c>
      <c r="N39" s="179">
        <f>N37-N38</f>
        <v>-339</v>
      </c>
      <c r="O39" s="180">
        <f>O37-O38</f>
        <v>1149</v>
      </c>
      <c r="P39" s="179">
        <f t="shared" si="28"/>
        <v>1014</v>
      </c>
      <c r="Q39" s="179">
        <f t="shared" si="28"/>
        <v>738</v>
      </c>
      <c r="R39" s="179">
        <f t="shared" si="28"/>
        <v>-2667</v>
      </c>
      <c r="S39" s="181">
        <f>S37+S38</f>
        <v>122</v>
      </c>
      <c r="T39" s="181">
        <f>T37+T38</f>
        <v>2036.18993</v>
      </c>
      <c r="U39" s="181">
        <f>U37+U38</f>
        <v>765</v>
      </c>
      <c r="V39" s="181">
        <f>V37+V38</f>
        <v>1672.18993</v>
      </c>
      <c r="W39" s="181">
        <f>W37+W38</f>
        <v>2270</v>
      </c>
      <c r="X39" s="182"/>
      <c r="Y39" s="182"/>
      <c r="Z39" s="181">
        <f>Z37+Z38</f>
        <v>1657</v>
      </c>
      <c r="AA39" s="181">
        <f>AA37+AA38</f>
        <v>1550.18993</v>
      </c>
      <c r="AB39" s="182"/>
      <c r="AC39" s="102">
        <f t="shared" si="0"/>
        <v>486</v>
      </c>
      <c r="AD39" s="183">
        <f>AD37</f>
        <v>357</v>
      </c>
      <c r="AE39" s="102">
        <f t="shared" si="1"/>
        <v>1122</v>
      </c>
      <c r="AF39" s="102" t="e">
        <f>#REF!-AE39</f>
        <v>#REF!</v>
      </c>
      <c r="AG39" s="181">
        <f>AG37-AG38</f>
        <v>-1378</v>
      </c>
      <c r="AH39" s="181">
        <f>AH37+AH38</f>
        <v>1504</v>
      </c>
      <c r="AI39" s="179">
        <f>AI37-AI38</f>
        <v>1157</v>
      </c>
      <c r="AJ39" s="179">
        <f>AJ37-AJ38</f>
        <v>-3454</v>
      </c>
      <c r="AK39" s="184">
        <f>AK37-AK38</f>
        <v>-2712</v>
      </c>
      <c r="AL39" s="179">
        <f>AL37-AL38</f>
        <v>285</v>
      </c>
      <c r="AM39" s="179">
        <f>AM37-AM38</f>
        <v>830</v>
      </c>
      <c r="AN39" s="182">
        <f>AN37+AN38</f>
        <v>190</v>
      </c>
      <c r="AO39" s="182">
        <f>AO37+AO38</f>
        <v>357</v>
      </c>
      <c r="AP39" s="67" t="e">
        <f>(V42-#REF!)/#REF!</f>
        <v>#REF!</v>
      </c>
      <c r="AQ39" s="124"/>
      <c r="AR39" s="73"/>
      <c r="AS39" s="73"/>
      <c r="AT39" s="73"/>
      <c r="AU39" s="73"/>
      <c r="AV39" s="73"/>
      <c r="AY39" s="73"/>
      <c r="AZ39" s="73"/>
      <c r="BA39" s="73"/>
      <c r="BB39" s="73"/>
      <c r="BC39" s="73"/>
      <c r="BD39" s="73"/>
      <c r="BE39" s="73"/>
      <c r="BF39" s="73"/>
      <c r="BG39" s="73"/>
      <c r="BH39" s="73"/>
      <c r="BI39" s="73"/>
      <c r="BJ39" s="105"/>
      <c r="BK39" s="105"/>
      <c r="BL39" s="105"/>
      <c r="BM39" s="105"/>
      <c r="BN39" s="105"/>
      <c r="BO39" s="105"/>
      <c r="BP39" s="105"/>
      <c r="BQ39" s="105"/>
      <c r="BR39" s="125"/>
      <c r="BS39" s="169"/>
      <c r="BT39" s="73"/>
      <c r="BU39" s="73"/>
      <c r="BV39" s="73"/>
      <c r="BW39" s="73"/>
      <c r="BX39" s="73"/>
      <c r="BY39" s="73"/>
      <c r="BZ39" s="73"/>
      <c r="CA39" s="73"/>
      <c r="CB39" s="73"/>
      <c r="CC39" s="73"/>
      <c r="CD39" s="73"/>
      <c r="CE39" s="126"/>
      <c r="CF39" s="126"/>
      <c r="CH39" s="73"/>
      <c r="CI39" s="73"/>
      <c r="CJ39" s="73"/>
      <c r="CK39" s="73"/>
      <c r="CL39" s="73"/>
      <c r="CM39" s="73"/>
      <c r="CN39" s="73"/>
      <c r="CO39" s="73"/>
      <c r="CP39" s="73"/>
      <c r="CQ39" s="73"/>
      <c r="CR39" s="73"/>
      <c r="CS39" s="73"/>
      <c r="CT39" s="73"/>
      <c r="CU39" s="73"/>
      <c r="CV39" s="73"/>
      <c r="CW39" s="73"/>
      <c r="CX39" s="73"/>
      <c r="CY39" s="73"/>
      <c r="CZ39" s="73"/>
      <c r="DA39" s="73"/>
      <c r="DB39" s="73"/>
      <c r="DC39" s="73"/>
      <c r="DD39" s="73"/>
    </row>
    <row r="40" spans="4:108" ht="22.5" customHeight="1" x14ac:dyDescent="0.25">
      <c r="D40" s="86">
        <v>12</v>
      </c>
      <c r="E40" s="87" t="s">
        <v>69</v>
      </c>
      <c r="F40" s="87"/>
      <c r="G40" s="87"/>
      <c r="H40" s="87"/>
      <c r="I40" s="127"/>
      <c r="J40" s="135"/>
      <c r="K40" s="127"/>
      <c r="L40" s="127"/>
      <c r="M40" s="127"/>
      <c r="N40" s="127"/>
      <c r="O40" s="127"/>
      <c r="P40" s="127"/>
      <c r="Q40" s="127"/>
      <c r="R40" s="127"/>
      <c r="S40" s="98"/>
      <c r="T40" s="98"/>
      <c r="U40" s="127"/>
      <c r="V40" s="98"/>
      <c r="W40" s="127"/>
      <c r="X40" s="99"/>
      <c r="Y40" s="99"/>
      <c r="Z40" s="100"/>
      <c r="AA40" s="99"/>
      <c r="AB40" s="99"/>
      <c r="AC40" s="102">
        <f t="shared" si="0"/>
        <v>0</v>
      </c>
      <c r="AD40" s="109"/>
      <c r="AE40" s="102">
        <f t="shared" si="1"/>
        <v>0</v>
      </c>
      <c r="AF40" s="102" t="e">
        <f>#REF!-AE40</f>
        <v>#REF!</v>
      </c>
      <c r="AG40" s="98"/>
      <c r="AH40" s="98"/>
      <c r="AI40" s="127"/>
      <c r="AJ40" s="127"/>
      <c r="AK40" s="99"/>
      <c r="AL40" s="99"/>
      <c r="AM40" s="99"/>
      <c r="AN40" s="99"/>
      <c r="AO40" s="99"/>
      <c r="AP40" s="67" t="e">
        <f>(V43-#REF!)/#REF!</f>
        <v>#REF!</v>
      </c>
      <c r="AQ40" s="103"/>
      <c r="AR40" s="73"/>
      <c r="AS40" s="73"/>
      <c r="AT40" s="73"/>
      <c r="AU40" s="73"/>
      <c r="AV40" s="73"/>
      <c r="AY40" s="73"/>
      <c r="AZ40" s="73"/>
      <c r="BA40" s="73"/>
      <c r="BB40" s="73"/>
      <c r="BC40" s="73"/>
      <c r="BD40" s="73"/>
      <c r="BE40" s="73"/>
      <c r="BF40" s="73">
        <f t="shared" ref="BF40:BF71" si="29">AH40-BB40</f>
        <v>0</v>
      </c>
      <c r="BG40" s="73" t="e">
        <f>#REF!-BC40</f>
        <v>#REF!</v>
      </c>
      <c r="BH40" s="73">
        <f t="shared" ref="BH40:BH71" si="30">I40-BD40</f>
        <v>0</v>
      </c>
      <c r="BI40" s="73" t="e">
        <f>BE40-#REF!</f>
        <v>#REF!</v>
      </c>
      <c r="BJ40" s="105">
        <v>0</v>
      </c>
      <c r="BK40" s="105">
        <v>0</v>
      </c>
      <c r="BL40" s="105">
        <v>0</v>
      </c>
      <c r="BM40" s="105">
        <v>0</v>
      </c>
      <c r="BN40" s="105">
        <v>0</v>
      </c>
      <c r="BO40" s="105">
        <v>0</v>
      </c>
      <c r="BP40" s="105">
        <v>0</v>
      </c>
      <c r="BQ40" s="105">
        <v>0</v>
      </c>
      <c r="BR40" s="107"/>
      <c r="BS40" s="107"/>
      <c r="BT40" s="73"/>
      <c r="BU40" s="73" t="e">
        <f>BJ40-#REF!</f>
        <v>#REF!</v>
      </c>
      <c r="BV40" s="73" t="e">
        <f>BK40-#REF!</f>
        <v>#REF!</v>
      </c>
      <c r="BW40" s="73" t="e">
        <f>BL40-#REF!</f>
        <v>#REF!</v>
      </c>
      <c r="BX40" s="73" t="e">
        <f>BM40-#REF!</f>
        <v>#REF!</v>
      </c>
      <c r="BY40" s="73" t="e">
        <f>BN40-#REF!</f>
        <v>#REF!</v>
      </c>
      <c r="BZ40" s="73">
        <f>BO40-AH40</f>
        <v>0</v>
      </c>
      <c r="CA40" s="73">
        <f>BP40-AG40</f>
        <v>0</v>
      </c>
      <c r="CB40" s="73" t="e">
        <f>BQ40-#REF!</f>
        <v>#REF!</v>
      </c>
      <c r="CC40" s="73" t="e">
        <f>BR40-#REF!</f>
        <v>#REF!</v>
      </c>
      <c r="CD40" s="73" t="e">
        <f>BS40-#REF!</f>
        <v>#REF!</v>
      </c>
      <c r="CE40" s="108"/>
      <c r="CF40" s="108"/>
      <c r="CH40" s="73"/>
      <c r="CI40" s="73"/>
      <c r="CJ40" s="73"/>
      <c r="CK40" s="73"/>
      <c r="CL40" s="73"/>
      <c r="CM40" s="73"/>
      <c r="CN40" s="73"/>
      <c r="CO40" s="73"/>
      <c r="CP40" s="73"/>
      <c r="CQ40" s="73"/>
      <c r="CR40" s="73"/>
      <c r="CS40" s="73"/>
      <c r="CT40" s="73"/>
      <c r="CU40" s="73"/>
      <c r="CV40" s="73"/>
      <c r="CW40" s="73"/>
      <c r="CX40" s="73"/>
      <c r="CY40" s="73"/>
      <c r="CZ40" s="73"/>
      <c r="DA40" s="73"/>
      <c r="DB40" s="73"/>
      <c r="DC40" s="73"/>
      <c r="DD40" s="73"/>
    </row>
    <row r="41" spans="4:108" ht="22.5" customHeight="1" x14ac:dyDescent="0.25">
      <c r="D41" s="86"/>
      <c r="E41" s="96" t="s">
        <v>70</v>
      </c>
      <c r="F41" s="97">
        <f>I41-G41-AN41</f>
        <v>0</v>
      </c>
      <c r="G41" s="98">
        <v>0</v>
      </c>
      <c r="H41" s="98">
        <v>0</v>
      </c>
      <c r="I41" s="98">
        <v>0</v>
      </c>
      <c r="J41" s="99">
        <v>0</v>
      </c>
      <c r="K41" s="98">
        <v>0</v>
      </c>
      <c r="L41" s="98">
        <f>O41-Z41</f>
        <v>0</v>
      </c>
      <c r="M41" s="98">
        <v>-77.795928198814252</v>
      </c>
      <c r="N41" s="98">
        <v>60.699215963660393</v>
      </c>
      <c r="O41" s="98">
        <v>0</v>
      </c>
      <c r="P41" s="98">
        <v>63.699215963660393</v>
      </c>
      <c r="Q41" s="98">
        <v>0</v>
      </c>
      <c r="R41" s="98">
        <v>37</v>
      </c>
      <c r="S41" s="98">
        <f>V41-AA41</f>
        <v>-112.09391665798663</v>
      </c>
      <c r="T41" s="98">
        <v>84.424211920909059</v>
      </c>
      <c r="U41" s="98">
        <v>14.648766646041274</v>
      </c>
      <c r="V41" s="98">
        <v>81.187880000000007</v>
      </c>
      <c r="W41" s="98">
        <v>64</v>
      </c>
      <c r="X41" s="99"/>
      <c r="Y41" s="99"/>
      <c r="Z41" s="100"/>
      <c r="AA41" s="99">
        <v>193.28179665798663</v>
      </c>
      <c r="AB41" s="99"/>
      <c r="AC41" s="102">
        <f t="shared" si="0"/>
        <v>-108.85758473707757</v>
      </c>
      <c r="AD41" s="109">
        <v>31</v>
      </c>
      <c r="AE41" s="102">
        <f t="shared" si="1"/>
        <v>45.648766646041274</v>
      </c>
      <c r="AF41" s="102" t="e">
        <f>#REF!-AE41</f>
        <v>#REF!</v>
      </c>
      <c r="AG41" s="98">
        <v>65</v>
      </c>
      <c r="AH41" s="98">
        <v>49</v>
      </c>
      <c r="AI41" s="98">
        <v>3</v>
      </c>
      <c r="AJ41" s="98">
        <v>0</v>
      </c>
      <c r="AK41" s="99"/>
      <c r="AL41" s="99">
        <f>10*0</f>
        <v>0</v>
      </c>
      <c r="AM41" s="99">
        <f>37*0</f>
        <v>0</v>
      </c>
      <c r="AN41" s="99"/>
      <c r="AO41" s="99">
        <v>31</v>
      </c>
      <c r="AP41" s="67" t="e">
        <f>(V44-#REF!)/#REF!</f>
        <v>#REF!</v>
      </c>
      <c r="AQ41" s="103">
        <v>132</v>
      </c>
      <c r="AR41" s="73">
        <v>0</v>
      </c>
      <c r="AS41" s="73">
        <v>0</v>
      </c>
      <c r="AT41" s="73">
        <v>0</v>
      </c>
      <c r="AU41" s="73">
        <v>26.832789999999999</v>
      </c>
      <c r="AV41" s="73"/>
      <c r="AW41" s="104">
        <v>26.892520000000001</v>
      </c>
      <c r="AX41" s="104">
        <v>0.11226999999999999</v>
      </c>
      <c r="AY41" s="73"/>
      <c r="AZ41" s="73"/>
      <c r="BA41" s="73"/>
      <c r="BB41" s="73">
        <v>26.832789999999999</v>
      </c>
      <c r="BC41" s="73">
        <v>-0.17200000000000201</v>
      </c>
      <c r="BD41" s="73">
        <v>0</v>
      </c>
      <c r="BE41" s="73">
        <v>0</v>
      </c>
      <c r="BF41" s="73">
        <f t="shared" si="29"/>
        <v>22.167210000000001</v>
      </c>
      <c r="BG41" s="73" t="e">
        <f>#REF!-BC41</f>
        <v>#REF!</v>
      </c>
      <c r="BH41" s="73">
        <f t="shared" si="30"/>
        <v>0</v>
      </c>
      <c r="BI41" s="73" t="e">
        <f>BE41-#REF!</f>
        <v>#REF!</v>
      </c>
      <c r="BJ41" s="105"/>
      <c r="BK41" s="105"/>
      <c r="BL41" s="105"/>
      <c r="BM41" s="105"/>
      <c r="BN41" s="105"/>
      <c r="BO41" s="105"/>
      <c r="BP41" s="105"/>
      <c r="BQ41" s="105"/>
      <c r="BR41" s="107"/>
      <c r="BS41" s="107"/>
      <c r="BT41" s="73"/>
      <c r="BU41" s="73"/>
      <c r="BV41" s="73"/>
      <c r="BW41" s="73"/>
      <c r="BX41" s="73"/>
      <c r="BY41" s="73"/>
      <c r="BZ41" s="73"/>
      <c r="CA41" s="73"/>
      <c r="CB41" s="73"/>
      <c r="CC41" s="73"/>
      <c r="CD41" s="73"/>
      <c r="CE41" s="108"/>
      <c r="CF41" s="108"/>
      <c r="CH41" s="73">
        <v>0</v>
      </c>
      <c r="CI41" s="73"/>
      <c r="CJ41" s="73" t="e">
        <f>ROUND(#REF!,0)</f>
        <v>#REF!</v>
      </c>
      <c r="CK41" s="73">
        <f>ROUND(J41,0)</f>
        <v>0</v>
      </c>
      <c r="CL41" s="73" t="e">
        <f>ROUND(#REF!,0)</f>
        <v>#REF!</v>
      </c>
      <c r="CM41" s="73">
        <f>ROUND(I41,0)</f>
        <v>0</v>
      </c>
      <c r="CN41" s="73" t="e">
        <f>ROUND(#REF!,0)</f>
        <v>#REF!</v>
      </c>
      <c r="CO41" s="73" t="e">
        <f>ROUND(#REF!,0)</f>
        <v>#REF!</v>
      </c>
      <c r="CP41" s="73">
        <f>ROUND(AG41,0)</f>
        <v>65</v>
      </c>
      <c r="CQ41" s="73" t="e">
        <f>ROUND(#REF!,0)</f>
        <v>#REF!</v>
      </c>
      <c r="CR41" s="73">
        <f>ROUND(AH41,0)</f>
        <v>49</v>
      </c>
      <c r="CS41" s="73" t="e">
        <f>ROUND(#REF!,0)</f>
        <v>#REF!</v>
      </c>
      <c r="CT41" s="73"/>
      <c r="CU41" s="73"/>
      <c r="CV41" s="73"/>
      <c r="CW41" s="73"/>
      <c r="CX41" s="73"/>
      <c r="CY41" s="73"/>
      <c r="CZ41" s="73">
        <v>65</v>
      </c>
      <c r="DA41" s="73"/>
      <c r="DB41" s="73"/>
      <c r="DC41" s="73"/>
      <c r="DD41" s="73"/>
    </row>
    <row r="42" spans="4:108" ht="22.5" customHeight="1" x14ac:dyDescent="0.25">
      <c r="D42" s="86"/>
      <c r="E42" s="96" t="s">
        <v>71</v>
      </c>
      <c r="F42" s="97">
        <f>I42-G42-AN42</f>
        <v>559</v>
      </c>
      <c r="G42" s="98">
        <v>119</v>
      </c>
      <c r="H42" s="98">
        <v>-340</v>
      </c>
      <c r="I42" s="98">
        <v>745</v>
      </c>
      <c r="J42" s="98">
        <v>-870</v>
      </c>
      <c r="K42" s="98">
        <v>-703</v>
      </c>
      <c r="L42" s="98">
        <f>O42-Z42</f>
        <v>164.05865463943985</v>
      </c>
      <c r="M42" s="98">
        <v>811.16668226490754</v>
      </c>
      <c r="N42" s="98">
        <v>-13.696594610743597</v>
      </c>
      <c r="O42" s="98">
        <v>745</v>
      </c>
      <c r="P42" s="98">
        <v>337.49640755137096</v>
      </c>
      <c r="Q42" s="98">
        <v>333</v>
      </c>
      <c r="R42" s="98">
        <v>-510</v>
      </c>
      <c r="S42" s="98">
        <f>V42-AA42</f>
        <v>305.20815884396097</v>
      </c>
      <c r="T42" s="98">
        <v>422.73018108676382</v>
      </c>
      <c r="U42" s="98">
        <v>148.23721312949931</v>
      </c>
      <c r="V42" s="98">
        <v>635.29806948800547</v>
      </c>
      <c r="W42" s="98">
        <v>570</v>
      </c>
      <c r="X42" s="99"/>
      <c r="Y42" s="99"/>
      <c r="Z42" s="100">
        <v>580.94134536056015</v>
      </c>
      <c r="AA42" s="99">
        <v>330.08991064404449</v>
      </c>
      <c r="AB42" s="99"/>
      <c r="AC42" s="102">
        <f t="shared" si="0"/>
        <v>92.640270442719384</v>
      </c>
      <c r="AD42" s="109">
        <v>74</v>
      </c>
      <c r="AE42" s="102">
        <f t="shared" si="1"/>
        <v>222.23721312949931</v>
      </c>
      <c r="AF42" s="102" t="e">
        <f>#REF!-AE42</f>
        <v>#REF!</v>
      </c>
      <c r="AG42" s="98">
        <v>-240</v>
      </c>
      <c r="AH42" s="98">
        <v>422</v>
      </c>
      <c r="AI42" s="98">
        <v>348</v>
      </c>
      <c r="AJ42" s="98">
        <v>-707</v>
      </c>
      <c r="AK42" s="99">
        <v>-424</v>
      </c>
      <c r="AL42" s="99">
        <f>86+10+4</f>
        <v>100</v>
      </c>
      <c r="AM42" s="99">
        <f>218+37+6</f>
        <v>261</v>
      </c>
      <c r="AN42" s="99">
        <v>67</v>
      </c>
      <c r="AO42" s="99">
        <v>74</v>
      </c>
      <c r="AP42" s="67" t="e">
        <f>(V45-#REF!)/#REF!</f>
        <v>#REF!</v>
      </c>
      <c r="AQ42" s="103">
        <v>-258</v>
      </c>
      <c r="AR42" s="73">
        <v>-194.94952719390599</v>
      </c>
      <c r="AS42" s="73">
        <v>-16.635290000000001</v>
      </c>
      <c r="AT42" s="73">
        <v>-1449.12960842601</v>
      </c>
      <c r="AU42" s="73">
        <v>-1519.39634</v>
      </c>
      <c r="AV42" s="73"/>
      <c r="AW42" s="104">
        <v>-323.50977999999998</v>
      </c>
      <c r="AX42" s="104">
        <v>-797.43294000000003</v>
      </c>
      <c r="AY42" s="73"/>
      <c r="AZ42" s="73"/>
      <c r="BA42" s="73"/>
      <c r="BB42" s="73">
        <v>-1483.8616400000001</v>
      </c>
      <c r="BC42" s="73">
        <v>-362.91892000000001</v>
      </c>
      <c r="BD42" s="73">
        <v>-1413.59490922601</v>
      </c>
      <c r="BE42" s="73">
        <v>-430.38773683852202</v>
      </c>
      <c r="BF42" s="73">
        <f t="shared" si="29"/>
        <v>1905.8616400000001</v>
      </c>
      <c r="BG42" s="73" t="e">
        <f>#REF!-BC42</f>
        <v>#REF!</v>
      </c>
      <c r="BH42" s="73">
        <f t="shared" si="30"/>
        <v>2158.5949092260098</v>
      </c>
      <c r="BI42" s="73" t="e">
        <f>BE42-#REF!</f>
        <v>#REF!</v>
      </c>
      <c r="BJ42" s="105">
        <v>2.59880030723627</v>
      </c>
      <c r="BK42" s="105">
        <v>-961.55101165926601</v>
      </c>
      <c r="BL42" s="105">
        <v>1401.9436682591399</v>
      </c>
      <c r="BM42" s="105">
        <v>0</v>
      </c>
      <c r="BN42" s="105">
        <v>-30.882660000000001</v>
      </c>
      <c r="BO42" s="105">
        <v>-481.70258000000001</v>
      </c>
      <c r="BP42" s="105">
        <v>1562.3208099999999</v>
      </c>
      <c r="BQ42" s="105">
        <v>0</v>
      </c>
      <c r="BR42" s="107">
        <v>-178.52699999999999</v>
      </c>
      <c r="BS42" s="107">
        <v>-247.99046000000001</v>
      </c>
      <c r="BT42" s="73"/>
      <c r="BU42" s="73">
        <f>BJ42-I42</f>
        <v>-742.40119969276373</v>
      </c>
      <c r="BV42" s="73" t="e">
        <f>BK42-#REF!</f>
        <v>#REF!</v>
      </c>
      <c r="BW42" s="73" t="e">
        <f>BL42-#REF!</f>
        <v>#REF!</v>
      </c>
      <c r="BX42" s="73" t="e">
        <f>BM42-#REF!</f>
        <v>#REF!</v>
      </c>
      <c r="BY42" s="73" t="e">
        <f>BN42-#REF!</f>
        <v>#REF!</v>
      </c>
      <c r="BZ42" s="73">
        <f>BO42-AH42</f>
        <v>-903.70258000000001</v>
      </c>
      <c r="CA42" s="73">
        <f>BP42-AG42</f>
        <v>1802.3208099999999</v>
      </c>
      <c r="CB42" s="73" t="e">
        <f>BQ42-#REF!</f>
        <v>#REF!</v>
      </c>
      <c r="CC42" s="73" t="e">
        <f>BR42-#REF!</f>
        <v>#REF!</v>
      </c>
      <c r="CD42" s="73" t="e">
        <f>BS42-#REF!</f>
        <v>#REF!</v>
      </c>
      <c r="CE42" s="108"/>
      <c r="CF42" s="108"/>
      <c r="CH42" s="73">
        <v>-870</v>
      </c>
      <c r="CI42" s="73"/>
      <c r="CJ42" s="73" t="e">
        <f>ROUND(#REF!,0)</f>
        <v>#REF!</v>
      </c>
      <c r="CK42" s="73">
        <f>ROUND(J42,0)</f>
        <v>-870</v>
      </c>
      <c r="CL42" s="73" t="e">
        <f>ROUND(#REF!,0)</f>
        <v>#REF!</v>
      </c>
      <c r="CM42" s="73">
        <f>ROUND(I42,0)</f>
        <v>745</v>
      </c>
      <c r="CN42" s="73" t="e">
        <f>ROUND(#REF!,0)</f>
        <v>#REF!</v>
      </c>
      <c r="CO42" s="73" t="e">
        <f>ROUND(#REF!,0)</f>
        <v>#REF!</v>
      </c>
      <c r="CP42" s="73">
        <f>ROUND(AG42,0)</f>
        <v>-240</v>
      </c>
      <c r="CQ42" s="73" t="e">
        <f>ROUND(#REF!,0)</f>
        <v>#REF!</v>
      </c>
      <c r="CR42" s="73">
        <f>ROUND(AH42,0)</f>
        <v>422</v>
      </c>
      <c r="CS42" s="73" t="e">
        <f>ROUND(#REF!,0)</f>
        <v>#REF!</v>
      </c>
      <c r="CT42" s="73"/>
      <c r="CU42" s="73"/>
      <c r="CV42" s="73"/>
      <c r="CW42" s="73"/>
      <c r="CX42" s="73"/>
      <c r="CY42" s="73"/>
      <c r="CZ42" s="73">
        <v>-240</v>
      </c>
      <c r="DA42" s="73"/>
      <c r="DB42" s="73"/>
      <c r="DC42" s="73"/>
      <c r="DD42" s="73"/>
    </row>
    <row r="43" spans="4:108" ht="19.5" x14ac:dyDescent="0.25">
      <c r="D43" s="86"/>
      <c r="E43" s="87" t="s">
        <v>72</v>
      </c>
      <c r="F43" s="185">
        <f>SUM(F41:F42)</f>
        <v>559</v>
      </c>
      <c r="G43" s="185">
        <f>SUM(G41:G42)</f>
        <v>119</v>
      </c>
      <c r="H43" s="185">
        <f>SUM(H41:H42)</f>
        <v>-340</v>
      </c>
      <c r="I43" s="111">
        <f t="array" ref="I43">SUM(ROUND(I41:I42,0))</f>
        <v>745</v>
      </c>
      <c r="J43" s="185">
        <f>SUM(J41:J42)</f>
        <v>-870</v>
      </c>
      <c r="K43" s="111">
        <v>-703</v>
      </c>
      <c r="L43" s="111">
        <f t="array" ref="L43">SUM(ROUND(L41:L42,0))</f>
        <v>164</v>
      </c>
      <c r="M43" s="185">
        <f>SUM(M41:M42)</f>
        <v>733.37075406609324</v>
      </c>
      <c r="N43" s="185">
        <f>SUM(N41:N42)</f>
        <v>47.002621352916798</v>
      </c>
      <c r="O43" s="111">
        <f t="array" ref="O43">SUM(ROUND(O41:O42,0))</f>
        <v>745</v>
      </c>
      <c r="P43" s="185">
        <f>SUM(P41:P42)</f>
        <v>401.19562351503134</v>
      </c>
      <c r="Q43" s="185">
        <f>SUM(Q41:Q42)</f>
        <v>333</v>
      </c>
      <c r="R43" s="185">
        <f>SUM(R41:R42)</f>
        <v>-473</v>
      </c>
      <c r="S43" s="111">
        <f t="array" ref="S43">SUM(ROUND(S41:S42,0))</f>
        <v>193</v>
      </c>
      <c r="T43" s="111">
        <f t="array" ref="T43">SUM(ROUND(T41:T42,0))</f>
        <v>507</v>
      </c>
      <c r="U43" s="111">
        <f t="array" ref="U43">SUM(ROUND(U41:U42,0))</f>
        <v>163</v>
      </c>
      <c r="V43" s="111">
        <f t="array" ref="V43">SUM(ROUND(V41:V42,0))</f>
        <v>716</v>
      </c>
      <c r="W43" s="111">
        <f>SUM(W41:W42)</f>
        <v>634</v>
      </c>
      <c r="X43" s="114"/>
      <c r="Y43" s="114"/>
      <c r="Z43" s="111">
        <f>SUM(Z41:Z42)</f>
        <v>580.94134536056015</v>
      </c>
      <c r="AA43" s="111">
        <f>SUM(AA41:AA42)</f>
        <v>523.37170730203115</v>
      </c>
      <c r="AB43" s="114"/>
      <c r="AC43" s="102">
        <f t="shared" si="0"/>
        <v>-16</v>
      </c>
      <c r="AD43" s="146">
        <v>105</v>
      </c>
      <c r="AE43" s="102">
        <f t="shared" si="1"/>
        <v>268</v>
      </c>
      <c r="AF43" s="102" t="e">
        <f>#REF!-AE43</f>
        <v>#REF!</v>
      </c>
      <c r="AG43" s="111">
        <f t="array" ref="AG43">SUM(ROUND(AG41:AG42,0))</f>
        <v>-175</v>
      </c>
      <c r="AH43" s="111">
        <f t="array" ref="AH43">SUM(ROUND(AH41:AH42,0))</f>
        <v>471</v>
      </c>
      <c r="AI43" s="185">
        <f>SUM(AI41:AI42)</f>
        <v>351</v>
      </c>
      <c r="AJ43" s="185">
        <f>SUM(AJ41:AJ42)</f>
        <v>-707</v>
      </c>
      <c r="AK43" s="186">
        <f>SUM(AK41:AK42)</f>
        <v>-424</v>
      </c>
      <c r="AL43" s="185">
        <f>SUM(AL41:AL42)</f>
        <v>100</v>
      </c>
      <c r="AM43" s="185">
        <f>SUM(AM41:AM42)</f>
        <v>261</v>
      </c>
      <c r="AN43" s="111">
        <f t="array" ref="AN43">SUM(ROUND(AN41:AN42,0))</f>
        <v>67</v>
      </c>
      <c r="AO43" s="111">
        <f t="array" ref="AO43">SUM(ROUND(AO41:AO42,0))</f>
        <v>105</v>
      </c>
      <c r="AP43" s="67" t="e">
        <f>(V46-#REF!)/#REF!</f>
        <v>#REF!</v>
      </c>
      <c r="AQ43" s="187">
        <v>-126</v>
      </c>
      <c r="AR43" s="73">
        <v>-194.94952719390599</v>
      </c>
      <c r="AS43" s="73">
        <v>-16.635290000000001</v>
      </c>
      <c r="AT43" s="73">
        <v>-1449.12960842601</v>
      </c>
      <c r="AU43" s="73">
        <v>-1491.5635500000001</v>
      </c>
      <c r="AV43" s="73"/>
      <c r="AW43" s="104">
        <v>-296.61725999999999</v>
      </c>
      <c r="AX43" s="104">
        <v>-797.32066999999995</v>
      </c>
      <c r="AY43" s="73"/>
      <c r="AZ43" s="73"/>
      <c r="BA43" s="73"/>
      <c r="BB43" s="73">
        <v>-1457.0288499999999</v>
      </c>
      <c r="BC43" s="73">
        <v>-363.09091999999998</v>
      </c>
      <c r="BD43" s="73">
        <v>-1413.59490922601</v>
      </c>
      <c r="BE43" s="73">
        <v>-430.38773683852202</v>
      </c>
      <c r="BF43" s="73">
        <f t="shared" si="29"/>
        <v>1928.0288499999999</v>
      </c>
      <c r="BG43" s="73" t="e">
        <f>#REF!-BC43</f>
        <v>#REF!</v>
      </c>
      <c r="BH43" s="73">
        <f t="shared" si="30"/>
        <v>2158.5949092260098</v>
      </c>
      <c r="BI43" s="73" t="e">
        <f>BE43-#REF!</f>
        <v>#REF!</v>
      </c>
      <c r="BJ43" s="105">
        <v>2.59880030723627</v>
      </c>
      <c r="BK43" s="105">
        <v>-971.04229594809794</v>
      </c>
      <c r="BL43" s="105">
        <v>982.24862587545704</v>
      </c>
      <c r="BM43" s="105">
        <v>0</v>
      </c>
      <c r="BN43" s="105">
        <v>-61.07029</v>
      </c>
      <c r="BO43" s="105">
        <v>-1212.8386800000001</v>
      </c>
      <c r="BP43" s="105">
        <v>952.92211999999995</v>
      </c>
      <c r="BQ43" s="105">
        <v>0</v>
      </c>
      <c r="BR43" s="188">
        <v>1340.7400299999999</v>
      </c>
      <c r="BS43" s="188">
        <v>3447.30044</v>
      </c>
      <c r="BT43" s="73"/>
      <c r="BU43" s="73" t="e">
        <f>BJ43-#REF!</f>
        <v>#REF!</v>
      </c>
      <c r="BV43" s="73" t="e">
        <f>BK43-#REF!</f>
        <v>#REF!</v>
      </c>
      <c r="BW43" s="73" t="e">
        <f>BL43-#REF!</f>
        <v>#REF!</v>
      </c>
      <c r="BX43" s="73" t="e">
        <f>BM43-#REF!</f>
        <v>#REF!</v>
      </c>
      <c r="BY43" s="73" t="e">
        <f>BN43-#REF!</f>
        <v>#REF!</v>
      </c>
      <c r="BZ43" s="73">
        <f>BO43-AH43</f>
        <v>-1683.8386800000001</v>
      </c>
      <c r="CA43" s="73">
        <f>BP43-AG43</f>
        <v>1127.9221199999999</v>
      </c>
      <c r="CB43" s="73" t="e">
        <f>BQ43-#REF!</f>
        <v>#REF!</v>
      </c>
      <c r="CC43" s="73" t="e">
        <f>BR43-#REF!</f>
        <v>#REF!</v>
      </c>
      <c r="CD43" s="73" t="e">
        <f>BS43-#REF!</f>
        <v>#REF!</v>
      </c>
      <c r="CE43" s="175"/>
      <c r="CF43" s="175"/>
      <c r="CH43" s="73">
        <v>-870</v>
      </c>
      <c r="CI43" s="73"/>
      <c r="CJ43" s="73" t="e">
        <f>ROUND(#REF!,0)</f>
        <v>#REF!</v>
      </c>
      <c r="CK43" s="73">
        <f>ROUND(J43,0)</f>
        <v>-870</v>
      </c>
      <c r="CL43" s="73" t="e">
        <f>ROUND(#REF!,0)</f>
        <v>#REF!</v>
      </c>
      <c r="CM43" s="73">
        <f>ROUND(I43,0)</f>
        <v>745</v>
      </c>
      <c r="CN43" s="73" t="e">
        <f>ROUND(#REF!,0)</f>
        <v>#REF!</v>
      </c>
      <c r="CO43" s="73" t="e">
        <f>ROUND(#REF!,0)</f>
        <v>#REF!</v>
      </c>
      <c r="CP43" s="73">
        <f>ROUND(AG43,0)</f>
        <v>-175</v>
      </c>
      <c r="CQ43" s="73" t="e">
        <f>ROUND(#REF!,0)</f>
        <v>#REF!</v>
      </c>
      <c r="CR43" s="73">
        <f>ROUND(AH43,0)</f>
        <v>471</v>
      </c>
      <c r="CS43" s="73" t="e">
        <f>ROUND(#REF!,0)</f>
        <v>#REF!</v>
      </c>
      <c r="CT43" s="73"/>
      <c r="CU43" s="73"/>
      <c r="CV43" s="73"/>
      <c r="CW43" s="73"/>
      <c r="CX43" s="73"/>
      <c r="CY43" s="73"/>
      <c r="CZ43" s="73">
        <v>-175</v>
      </c>
      <c r="DA43" s="73"/>
      <c r="DB43" s="73"/>
      <c r="DC43" s="73"/>
      <c r="DD43" s="73"/>
    </row>
    <row r="44" spans="4:108" ht="6.75" customHeight="1" x14ac:dyDescent="0.25">
      <c r="D44" s="86"/>
      <c r="E44" s="96"/>
      <c r="F44" s="189"/>
      <c r="G44" s="189"/>
      <c r="H44" s="189"/>
      <c r="I44" s="190"/>
      <c r="J44" s="119"/>
      <c r="K44" s="119"/>
      <c r="L44" s="190"/>
      <c r="M44" s="119"/>
      <c r="N44" s="119"/>
      <c r="O44" s="190"/>
      <c r="P44" s="119"/>
      <c r="Q44" s="119"/>
      <c r="R44" s="119"/>
      <c r="S44" s="177"/>
      <c r="T44" s="177"/>
      <c r="U44" s="119"/>
      <c r="V44" s="177"/>
      <c r="W44" s="119"/>
      <c r="X44" s="99"/>
      <c r="Y44" s="99"/>
      <c r="Z44" s="100"/>
      <c r="AA44" s="99"/>
      <c r="AB44" s="99"/>
      <c r="AC44" s="102">
        <f t="shared" si="0"/>
        <v>0</v>
      </c>
      <c r="AD44" s="109"/>
      <c r="AE44" s="102">
        <f t="shared" si="1"/>
        <v>0</v>
      </c>
      <c r="AF44" s="102" t="e">
        <f>#REF!-AE44</f>
        <v>#REF!</v>
      </c>
      <c r="AG44" s="177"/>
      <c r="AH44" s="177"/>
      <c r="AI44" s="119"/>
      <c r="AJ44" s="119"/>
      <c r="AK44" s="99"/>
      <c r="AL44" s="99"/>
      <c r="AM44" s="99"/>
      <c r="AN44" s="99"/>
      <c r="AO44" s="99"/>
      <c r="AP44" s="67" t="e">
        <f>(V47-#REF!)/#REF!</f>
        <v>#REF!</v>
      </c>
      <c r="AQ44" s="103"/>
      <c r="AR44" s="73"/>
      <c r="AS44" s="73"/>
      <c r="AT44" s="73"/>
      <c r="AU44" s="73"/>
      <c r="AV44" s="73"/>
      <c r="AY44" s="73"/>
      <c r="AZ44" s="73"/>
      <c r="BA44" s="73"/>
      <c r="BB44" s="73"/>
      <c r="BC44" s="73"/>
      <c r="BD44" s="73"/>
      <c r="BE44" s="73"/>
      <c r="BF44" s="73">
        <f t="shared" si="29"/>
        <v>0</v>
      </c>
      <c r="BG44" s="73" t="e">
        <f>#REF!-BC44</f>
        <v>#REF!</v>
      </c>
      <c r="BH44" s="73">
        <f t="shared" si="30"/>
        <v>0</v>
      </c>
      <c r="BI44" s="73" t="e">
        <f>BE44-#REF!</f>
        <v>#REF!</v>
      </c>
      <c r="BJ44" s="105"/>
      <c r="BK44" s="105"/>
      <c r="BL44" s="105"/>
      <c r="BM44" s="105"/>
      <c r="BN44" s="105"/>
      <c r="BO44" s="105"/>
      <c r="BP44" s="105"/>
      <c r="BQ44" s="105"/>
      <c r="BR44" s="191"/>
      <c r="BS44" s="191"/>
      <c r="BT44" s="73"/>
      <c r="BU44" s="73"/>
      <c r="BV44" s="73"/>
      <c r="BW44" s="73"/>
      <c r="BX44" s="73"/>
      <c r="BY44" s="73"/>
      <c r="BZ44" s="73"/>
      <c r="CA44" s="73"/>
      <c r="CB44" s="73"/>
      <c r="CC44" s="73"/>
      <c r="CD44" s="73"/>
      <c r="CE44" s="108"/>
      <c r="CF44" s="108"/>
      <c r="CH44" s="73"/>
      <c r="CI44" s="73"/>
      <c r="CJ44" s="73" t="e">
        <f>ROUND(#REF!,0)</f>
        <v>#REF!</v>
      </c>
      <c r="CK44" s="73">
        <f>ROUND(J44,0)</f>
        <v>0</v>
      </c>
      <c r="CL44" s="73" t="e">
        <f>ROUND(#REF!,0)</f>
        <v>#REF!</v>
      </c>
      <c r="CM44" s="73">
        <f>ROUND(I44,0)</f>
        <v>0</v>
      </c>
      <c r="CN44" s="73" t="e">
        <f>ROUND(#REF!,0)</f>
        <v>#REF!</v>
      </c>
      <c r="CO44" s="73" t="e">
        <f>ROUND(#REF!,0)</f>
        <v>#REF!</v>
      </c>
      <c r="CP44" s="73">
        <f>ROUND(AG44,0)</f>
        <v>0</v>
      </c>
      <c r="CQ44" s="73" t="e">
        <f>ROUND(#REF!,0)</f>
        <v>#REF!</v>
      </c>
      <c r="CR44" s="73">
        <f>ROUND(AH44,0)</f>
        <v>0</v>
      </c>
      <c r="CS44" s="73" t="e">
        <f>ROUND(#REF!,0)</f>
        <v>#REF!</v>
      </c>
      <c r="CT44" s="73"/>
      <c r="CU44" s="73"/>
      <c r="CV44" s="73"/>
      <c r="CW44" s="73"/>
      <c r="CX44" s="73"/>
      <c r="CY44" s="73"/>
      <c r="CZ44" s="73"/>
      <c r="DA44" s="73"/>
      <c r="DB44" s="73"/>
      <c r="DC44" s="73"/>
      <c r="DD44" s="73"/>
    </row>
    <row r="45" spans="4:108" ht="27.75" customHeight="1" x14ac:dyDescent="0.25">
      <c r="D45" s="86">
        <v>13</v>
      </c>
      <c r="E45" s="87" t="s">
        <v>73</v>
      </c>
      <c r="F45" s="149">
        <f>F39-F43</f>
        <v>-18</v>
      </c>
      <c r="G45" s="149">
        <f>G39-G43</f>
        <v>301</v>
      </c>
      <c r="H45" s="149">
        <f t="shared" ref="H45:R45" si="31">H39-H43</f>
        <v>-668</v>
      </c>
      <c r="I45" s="149">
        <f t="shared" si="31"/>
        <v>406</v>
      </c>
      <c r="J45" s="149">
        <f t="shared" si="31"/>
        <v>-3540</v>
      </c>
      <c r="K45" s="149">
        <f t="shared" si="31"/>
        <v>-3009</v>
      </c>
      <c r="L45" s="149">
        <f>L39-L43</f>
        <v>-672</v>
      </c>
      <c r="M45" s="149">
        <f t="shared" si="31"/>
        <v>1449.6292459339068</v>
      </c>
      <c r="N45" s="149">
        <f>N39-N43</f>
        <v>-386.00262135291678</v>
      </c>
      <c r="O45" s="149">
        <f>O39-O43</f>
        <v>404</v>
      </c>
      <c r="P45" s="149">
        <f t="shared" si="31"/>
        <v>612.80437648496866</v>
      </c>
      <c r="Q45" s="149">
        <f t="shared" si="31"/>
        <v>405</v>
      </c>
      <c r="R45" s="149">
        <f t="shared" si="31"/>
        <v>-2194</v>
      </c>
      <c r="S45" s="149">
        <f>S39-S43</f>
        <v>-71</v>
      </c>
      <c r="T45" s="149">
        <f>T39-T43</f>
        <v>1529.18993</v>
      </c>
      <c r="U45" s="149">
        <f>U39-U43</f>
        <v>602</v>
      </c>
      <c r="V45" s="149">
        <f>V39-V43</f>
        <v>956.18993</v>
      </c>
      <c r="W45" s="149">
        <v>1636</v>
      </c>
      <c r="X45" s="192"/>
      <c r="Y45" s="114"/>
      <c r="Z45" s="149">
        <f>Z39-Z43</f>
        <v>1076.0586546394397</v>
      </c>
      <c r="AA45" s="149">
        <f>AA39-AA43</f>
        <v>1026.8182226979688</v>
      </c>
      <c r="AB45" s="114"/>
      <c r="AC45" s="102">
        <f t="shared" si="0"/>
        <v>502</v>
      </c>
      <c r="AD45" s="146">
        <v>252</v>
      </c>
      <c r="AE45" s="102">
        <f t="shared" si="1"/>
        <v>854</v>
      </c>
      <c r="AF45" s="102" t="e">
        <f>#REF!-AE45</f>
        <v>#REF!</v>
      </c>
      <c r="AG45" s="149">
        <f t="shared" ref="AG45:AO45" si="32">AG39-AG43</f>
        <v>-1203</v>
      </c>
      <c r="AH45" s="149">
        <f t="shared" si="32"/>
        <v>1033</v>
      </c>
      <c r="AI45" s="149">
        <f t="shared" si="32"/>
        <v>806</v>
      </c>
      <c r="AJ45" s="149">
        <f t="shared" si="32"/>
        <v>-2747</v>
      </c>
      <c r="AK45" s="193">
        <f t="shared" si="32"/>
        <v>-2288</v>
      </c>
      <c r="AL45" s="149">
        <f t="shared" si="32"/>
        <v>185</v>
      </c>
      <c r="AM45" s="149">
        <f t="shared" si="32"/>
        <v>569</v>
      </c>
      <c r="AN45" s="149">
        <f t="shared" si="32"/>
        <v>123</v>
      </c>
      <c r="AO45" s="149">
        <f t="shared" si="32"/>
        <v>252</v>
      </c>
      <c r="AP45" s="67" t="e">
        <f>(V48-#REF!)/#REF!</f>
        <v>#REF!</v>
      </c>
      <c r="AQ45" s="116">
        <v>-1321</v>
      </c>
      <c r="AR45" s="73">
        <v>-584.12674060609402</v>
      </c>
      <c r="AS45" s="73">
        <v>-254.98417000000001</v>
      </c>
      <c r="AT45" s="73">
        <v>-4560.3696693739903</v>
      </c>
      <c r="AU45" s="73">
        <v>-6795.5197200000002</v>
      </c>
      <c r="AV45" s="73"/>
      <c r="AW45" s="104">
        <v>-2828.4747400000001</v>
      </c>
      <c r="AX45" s="104">
        <v>-2668</v>
      </c>
      <c r="AY45" s="73"/>
      <c r="AZ45" s="73"/>
      <c r="BA45" s="73"/>
      <c r="BB45" s="73">
        <v>-6690.8644199999999</v>
      </c>
      <c r="BC45" s="73">
        <v>-1193.77395057734</v>
      </c>
      <c r="BD45" s="73">
        <v>-4454.7143685739902</v>
      </c>
      <c r="BE45" s="73">
        <v>-1149.43782446148</v>
      </c>
      <c r="BF45" s="73">
        <f t="shared" si="29"/>
        <v>7723.8644199999999</v>
      </c>
      <c r="BG45" s="73" t="e">
        <f>#REF!-BC45</f>
        <v>#REF!</v>
      </c>
      <c r="BH45" s="73">
        <f t="shared" si="30"/>
        <v>4860.7143685739902</v>
      </c>
      <c r="BI45" s="73" t="e">
        <f>BE45-#REF!</f>
        <v>#REF!</v>
      </c>
      <c r="BJ45" s="105">
        <v>146.63078549276401</v>
      </c>
      <c r="BK45" s="105">
        <v>-7275.9675258518901</v>
      </c>
      <c r="BL45" s="105">
        <v>-5709.3447419754602</v>
      </c>
      <c r="BM45" s="105">
        <v>0</v>
      </c>
      <c r="BN45" s="105">
        <v>256.29606000000001</v>
      </c>
      <c r="BO45" s="105">
        <v>-4000.67598</v>
      </c>
      <c r="BP45" s="105">
        <v>-1173.37148</v>
      </c>
      <c r="BQ45" s="105">
        <v>0</v>
      </c>
      <c r="BR45" s="153">
        <v>3877.0524099999998</v>
      </c>
      <c r="BS45" s="153">
        <v>6501.8537500000002</v>
      </c>
      <c r="BT45" s="73"/>
      <c r="BU45" s="73" t="e">
        <f>BJ45-#REF!</f>
        <v>#REF!</v>
      </c>
      <c r="BV45" s="73" t="e">
        <f>BK45-#REF!</f>
        <v>#REF!</v>
      </c>
      <c r="BW45" s="73" t="e">
        <f>BL45-#REF!</f>
        <v>#REF!</v>
      </c>
      <c r="BX45" s="73" t="e">
        <f>BM45-#REF!</f>
        <v>#REF!</v>
      </c>
      <c r="BY45" s="73" t="e">
        <f>BN45-#REF!</f>
        <v>#REF!</v>
      </c>
      <c r="BZ45" s="73">
        <f>BO45-AH45</f>
        <v>-5033.67598</v>
      </c>
      <c r="CA45" s="73">
        <f>BP45-AG45</f>
        <v>29.62851999999998</v>
      </c>
      <c r="CB45" s="73" t="e">
        <f>BQ45-#REF!</f>
        <v>#REF!</v>
      </c>
      <c r="CC45" s="73" t="e">
        <f>BR45-#REF!</f>
        <v>#REF!</v>
      </c>
      <c r="CD45" s="73" t="e">
        <f>BS45-#REF!</f>
        <v>#REF!</v>
      </c>
      <c r="CE45" s="118"/>
      <c r="CF45" s="118"/>
      <c r="CH45" s="73">
        <v>-3540</v>
      </c>
      <c r="CI45" s="73"/>
      <c r="CJ45" s="73" t="e">
        <f>ROUND(#REF!,0)</f>
        <v>#REF!</v>
      </c>
      <c r="CK45" s="73">
        <f>ROUND(J45,0)</f>
        <v>-3540</v>
      </c>
      <c r="CL45" s="73" t="e">
        <f>ROUND(#REF!,0)</f>
        <v>#REF!</v>
      </c>
      <c r="CM45" s="73">
        <f>ROUND(I45,0)</f>
        <v>406</v>
      </c>
      <c r="CN45" s="73" t="e">
        <f>ROUND(#REF!,0)</f>
        <v>#REF!</v>
      </c>
      <c r="CO45" s="73" t="e">
        <f>ROUND(#REF!,0)</f>
        <v>#REF!</v>
      </c>
      <c r="CP45" s="73">
        <f>ROUND(AG45,0)</f>
        <v>-1203</v>
      </c>
      <c r="CQ45" s="73" t="e">
        <f>ROUND(#REF!,0)</f>
        <v>#REF!</v>
      </c>
      <c r="CR45" s="73">
        <f>ROUND(AH45,0)</f>
        <v>1033</v>
      </c>
      <c r="CS45" s="73" t="e">
        <f>ROUND(#REF!,0)</f>
        <v>#REF!</v>
      </c>
      <c r="CT45" s="73"/>
      <c r="CU45" s="73"/>
      <c r="CV45" s="73"/>
      <c r="CW45" s="73"/>
      <c r="CX45" s="73"/>
      <c r="CY45" s="73"/>
      <c r="CZ45" s="73">
        <v>-1203</v>
      </c>
      <c r="DA45" s="73"/>
      <c r="DB45" s="73"/>
      <c r="DC45" s="73"/>
      <c r="DD45" s="73"/>
    </row>
    <row r="46" spans="4:108" ht="6" customHeight="1" x14ac:dyDescent="0.25">
      <c r="D46" s="86"/>
      <c r="E46" s="189"/>
      <c r="F46" s="189"/>
      <c r="G46" s="189"/>
      <c r="H46" s="189"/>
      <c r="I46" s="194"/>
      <c r="J46" s="120"/>
      <c r="K46" s="194"/>
      <c r="L46" s="194"/>
      <c r="M46" s="194"/>
      <c r="N46" s="194"/>
      <c r="O46" s="194"/>
      <c r="P46" s="194">
        <v>0</v>
      </c>
      <c r="Q46" s="194"/>
      <c r="R46" s="194"/>
      <c r="S46" s="194"/>
      <c r="T46" s="194"/>
      <c r="U46" s="194"/>
      <c r="V46" s="194"/>
      <c r="W46" s="194"/>
      <c r="X46" s="120"/>
      <c r="Y46" s="120"/>
      <c r="Z46" s="121"/>
      <c r="AA46" s="120"/>
      <c r="AB46" s="120"/>
      <c r="AC46" s="122"/>
      <c r="AD46" s="122"/>
      <c r="AE46" s="102">
        <f t="shared" si="1"/>
        <v>0</v>
      </c>
      <c r="AF46" s="102" t="e">
        <f>#REF!-AE46</f>
        <v>#REF!</v>
      </c>
      <c r="AG46" s="123"/>
      <c r="AH46" s="194"/>
      <c r="AI46" s="194"/>
      <c r="AJ46" s="194"/>
      <c r="AK46" s="120"/>
      <c r="AL46" s="120"/>
      <c r="AM46" s="120"/>
      <c r="AN46" s="120"/>
      <c r="AO46" s="120"/>
      <c r="AP46" s="67" t="e">
        <f>(V49-#REF!)/#REF!</f>
        <v>#REF!</v>
      </c>
      <c r="AQ46" s="124"/>
      <c r="AR46" s="73"/>
      <c r="AS46" s="73"/>
      <c r="AT46" s="73"/>
      <c r="AU46" s="73"/>
      <c r="AV46" s="73"/>
      <c r="AY46" s="73"/>
      <c r="AZ46" s="73"/>
      <c r="BA46" s="73"/>
      <c r="BB46" s="73"/>
      <c r="BC46" s="73"/>
      <c r="BD46" s="73"/>
      <c r="BE46" s="73"/>
      <c r="BF46" s="73">
        <f t="shared" si="29"/>
        <v>0</v>
      </c>
      <c r="BG46" s="73" t="e">
        <f>#REF!-BC46</f>
        <v>#REF!</v>
      </c>
      <c r="BH46" s="73">
        <f t="shared" si="30"/>
        <v>0</v>
      </c>
      <c r="BI46" s="73" t="e">
        <f>BE46-#REF!</f>
        <v>#REF!</v>
      </c>
      <c r="BJ46" s="105"/>
      <c r="BK46" s="105"/>
      <c r="BL46" s="105"/>
      <c r="BM46" s="105"/>
      <c r="BN46" s="105"/>
      <c r="BO46" s="105"/>
      <c r="BP46" s="105"/>
      <c r="BQ46" s="105"/>
      <c r="BR46" s="125"/>
      <c r="BS46" s="125"/>
      <c r="BT46" s="73"/>
      <c r="BU46" s="73"/>
      <c r="BV46" s="73"/>
      <c r="BW46" s="73"/>
      <c r="BX46" s="73"/>
      <c r="BY46" s="73"/>
      <c r="BZ46" s="73"/>
      <c r="CA46" s="73"/>
      <c r="CB46" s="73"/>
      <c r="CC46" s="73"/>
      <c r="CD46" s="73"/>
      <c r="CE46" s="126"/>
      <c r="CF46" s="126"/>
      <c r="CH46" s="73"/>
      <c r="CI46" s="73"/>
      <c r="CJ46" s="73"/>
      <c r="CK46" s="73"/>
      <c r="CL46" s="73"/>
      <c r="CM46" s="73"/>
      <c r="CN46" s="73"/>
      <c r="CO46" s="73"/>
      <c r="CP46" s="73"/>
      <c r="CQ46" s="73"/>
      <c r="CR46" s="73"/>
      <c r="CS46" s="73"/>
      <c r="CT46" s="73"/>
      <c r="CU46" s="73"/>
      <c r="CV46" s="73"/>
      <c r="CW46" s="73"/>
      <c r="CX46" s="73"/>
      <c r="CY46" s="73"/>
      <c r="CZ46" s="73"/>
      <c r="DA46" s="73"/>
      <c r="DB46" s="73"/>
      <c r="DC46" s="73"/>
      <c r="DD46" s="73"/>
    </row>
    <row r="47" spans="4:108" ht="22.5" customHeight="1" x14ac:dyDescent="0.25">
      <c r="D47" s="86">
        <v>14</v>
      </c>
      <c r="E47" s="195" t="s">
        <v>74</v>
      </c>
      <c r="F47" s="195"/>
      <c r="G47" s="195"/>
      <c r="H47" s="195"/>
      <c r="I47" s="127"/>
      <c r="J47" s="135"/>
      <c r="K47" s="127"/>
      <c r="L47" s="127"/>
      <c r="M47" s="127"/>
      <c r="N47" s="127"/>
      <c r="O47" s="196"/>
      <c r="P47" s="127"/>
      <c r="Q47" s="127"/>
      <c r="R47" s="127"/>
      <c r="S47" s="119"/>
      <c r="T47" s="119"/>
      <c r="U47" s="127"/>
      <c r="V47" s="119"/>
      <c r="W47" s="127"/>
      <c r="X47" s="120"/>
      <c r="Y47" s="120"/>
      <c r="Z47" s="121"/>
      <c r="AA47" s="120"/>
      <c r="AB47" s="120"/>
      <c r="AC47" s="122"/>
      <c r="AD47" s="122"/>
      <c r="AE47" s="102">
        <f t="shared" si="1"/>
        <v>0</v>
      </c>
      <c r="AF47" s="102" t="e">
        <f>#REF!-AE47</f>
        <v>#REF!</v>
      </c>
      <c r="AG47" s="123"/>
      <c r="AH47" s="119"/>
      <c r="AI47" s="127"/>
      <c r="AJ47" s="127"/>
      <c r="AK47" s="120"/>
      <c r="AL47" s="120"/>
      <c r="AM47" s="120"/>
      <c r="AN47" s="120"/>
      <c r="AO47" s="120"/>
      <c r="AP47" s="67" t="e">
        <f>(V50-#REF!)/#REF!</f>
        <v>#REF!</v>
      </c>
      <c r="AQ47" s="124"/>
      <c r="AR47" s="73"/>
      <c r="AS47" s="73"/>
      <c r="AT47" s="73"/>
      <c r="AU47" s="73"/>
      <c r="AV47" s="73"/>
      <c r="AY47" s="73"/>
      <c r="AZ47" s="73"/>
      <c r="BA47" s="73"/>
      <c r="BB47" s="73"/>
      <c r="BC47" s="73"/>
      <c r="BD47" s="73"/>
      <c r="BE47" s="73"/>
      <c r="BF47" s="73">
        <f t="shared" si="29"/>
        <v>0</v>
      </c>
      <c r="BG47" s="73" t="e">
        <f>#REF!-BC47</f>
        <v>#REF!</v>
      </c>
      <c r="BH47" s="73">
        <f t="shared" si="30"/>
        <v>0</v>
      </c>
      <c r="BI47" s="73" t="e">
        <f>BE47-#REF!</f>
        <v>#REF!</v>
      </c>
      <c r="BJ47" s="105">
        <v>0</v>
      </c>
      <c r="BK47" s="105">
        <v>0</v>
      </c>
      <c r="BL47" s="105">
        <v>0</v>
      </c>
      <c r="BM47" s="105">
        <v>0</v>
      </c>
      <c r="BN47" s="105">
        <v>0</v>
      </c>
      <c r="BO47" s="105">
        <v>0</v>
      </c>
      <c r="BP47" s="105">
        <v>0</v>
      </c>
      <c r="BQ47" s="105">
        <v>0</v>
      </c>
      <c r="BR47" s="125"/>
      <c r="BS47" s="125"/>
      <c r="BT47" s="73"/>
      <c r="BU47" s="73" t="e">
        <f>BJ47-#REF!</f>
        <v>#REF!</v>
      </c>
      <c r="BV47" s="73" t="e">
        <f>BK47-#REF!</f>
        <v>#REF!</v>
      </c>
      <c r="BW47" s="73" t="e">
        <f>BL47-#REF!</f>
        <v>#REF!</v>
      </c>
      <c r="BX47" s="73" t="e">
        <f>BM47-#REF!</f>
        <v>#REF!</v>
      </c>
      <c r="BY47" s="73" t="e">
        <f>BN47-#REF!</f>
        <v>#REF!</v>
      </c>
      <c r="BZ47" s="73">
        <f t="shared" ref="BZ47:BZ55" si="33">BO47-AH47</f>
        <v>0</v>
      </c>
      <c r="CA47" s="73">
        <f t="shared" ref="CA47:CA55" si="34">BP47-AG47</f>
        <v>0</v>
      </c>
      <c r="CB47" s="73" t="e">
        <f>BQ47-#REF!</f>
        <v>#REF!</v>
      </c>
      <c r="CC47" s="73" t="e">
        <f>BR47-#REF!</f>
        <v>#REF!</v>
      </c>
      <c r="CD47" s="73" t="e">
        <f>BS47-#REF!</f>
        <v>#REF!</v>
      </c>
      <c r="CE47" s="126"/>
      <c r="CF47" s="126"/>
      <c r="CH47" s="73"/>
      <c r="CI47" s="73"/>
      <c r="CJ47" s="73"/>
      <c r="CK47" s="73"/>
      <c r="CL47" s="73"/>
      <c r="CM47" s="73"/>
      <c r="CN47" s="73"/>
      <c r="CO47" s="73"/>
      <c r="CP47" s="73"/>
      <c r="CQ47" s="73"/>
      <c r="CR47" s="73"/>
      <c r="CS47" s="73"/>
      <c r="CT47" s="73"/>
      <c r="CU47" s="73"/>
      <c r="CV47" s="73"/>
      <c r="CW47" s="73"/>
      <c r="CX47" s="73"/>
      <c r="CY47" s="73"/>
      <c r="CZ47" s="73"/>
      <c r="DA47" s="73"/>
      <c r="DB47" s="73"/>
      <c r="DC47" s="73"/>
      <c r="DD47" s="73"/>
    </row>
    <row r="48" spans="4:108" ht="39" customHeight="1" x14ac:dyDescent="0.25">
      <c r="D48" s="86"/>
      <c r="E48" s="197" t="s">
        <v>75</v>
      </c>
      <c r="F48" s="198">
        <f>I48-G48</f>
        <v>-32.876629999999999</v>
      </c>
      <c r="G48" s="98">
        <v>0</v>
      </c>
      <c r="H48" s="98">
        <v>0</v>
      </c>
      <c r="I48" s="199">
        <v>-32.876629999999999</v>
      </c>
      <c r="J48" s="99">
        <v>0</v>
      </c>
      <c r="K48" s="98">
        <v>250.43532999999999</v>
      </c>
      <c r="L48" s="98">
        <f>O48-Z48</f>
        <v>-32.876629999999999</v>
      </c>
      <c r="M48" s="98">
        <v>0</v>
      </c>
      <c r="N48" s="98">
        <v>-121</v>
      </c>
      <c r="O48" s="98">
        <v>-32.876629999999999</v>
      </c>
      <c r="P48" s="98">
        <v>-120.96713</v>
      </c>
      <c r="Q48" s="98">
        <v>-118</v>
      </c>
      <c r="R48" s="98">
        <v>265.04611999999997</v>
      </c>
      <c r="S48" s="98">
        <f>V48-AA48</f>
        <v>-32.750129999999999</v>
      </c>
      <c r="T48" s="98">
        <v>0</v>
      </c>
      <c r="U48" s="98">
        <v>-119.13755999999999</v>
      </c>
      <c r="V48" s="98">
        <v>-32.750129999999999</v>
      </c>
      <c r="W48" s="98">
        <v>-119</v>
      </c>
      <c r="X48" s="99"/>
      <c r="Y48" s="99"/>
      <c r="Z48" s="100">
        <v>0</v>
      </c>
      <c r="AA48" s="98">
        <v>0</v>
      </c>
      <c r="AB48" s="99"/>
      <c r="AC48" s="109"/>
      <c r="AD48" s="109"/>
      <c r="AE48" s="102">
        <f t="shared" si="1"/>
        <v>-119.13755999999999</v>
      </c>
      <c r="AF48" s="102" t="e">
        <f>#REF!-AE48</f>
        <v>#REF!</v>
      </c>
      <c r="AG48" s="98">
        <v>0</v>
      </c>
      <c r="AH48" s="98">
        <v>0</v>
      </c>
      <c r="AI48" s="98">
        <v>0</v>
      </c>
      <c r="AJ48" s="98">
        <v>0</v>
      </c>
      <c r="AK48" s="99"/>
      <c r="AL48" s="99"/>
      <c r="AM48" s="99"/>
      <c r="AN48" s="99"/>
      <c r="AO48" s="99"/>
      <c r="AP48" s="67" t="e">
        <f>(V51-#REF!)/#REF!</f>
        <v>#REF!</v>
      </c>
      <c r="AQ48" s="200">
        <v>280.84685000000002</v>
      </c>
      <c r="AR48" s="73">
        <v>0</v>
      </c>
      <c r="AS48" s="73">
        <v>0</v>
      </c>
      <c r="AT48" s="73"/>
      <c r="AU48" s="73">
        <v>0</v>
      </c>
      <c r="AV48" s="73"/>
      <c r="AW48" s="104">
        <v>0</v>
      </c>
      <c r="AX48" s="104">
        <v>0</v>
      </c>
      <c r="AY48" s="73"/>
      <c r="AZ48" s="73"/>
      <c r="BA48" s="73"/>
      <c r="BB48" s="73">
        <v>0</v>
      </c>
      <c r="BC48" s="73">
        <v>0</v>
      </c>
      <c r="BD48" s="73"/>
      <c r="BE48" s="73">
        <v>0</v>
      </c>
      <c r="BF48" s="73">
        <f t="shared" si="29"/>
        <v>0</v>
      </c>
      <c r="BG48" s="73" t="e">
        <f>#REF!-BC48</f>
        <v>#REF!</v>
      </c>
      <c r="BH48" s="73">
        <f t="shared" si="30"/>
        <v>-32.876629999999999</v>
      </c>
      <c r="BI48" s="73" t="e">
        <f>BE48-#REF!</f>
        <v>#REF!</v>
      </c>
      <c r="BJ48" s="105">
        <v>0</v>
      </c>
      <c r="BK48" s="105">
        <v>-175.8137725</v>
      </c>
      <c r="BL48" s="105">
        <v>0</v>
      </c>
      <c r="BM48" s="105">
        <v>0</v>
      </c>
      <c r="BN48" s="105">
        <v>0</v>
      </c>
      <c r="BO48" s="105">
        <v>-191.93526</v>
      </c>
      <c r="BP48" s="105">
        <v>0</v>
      </c>
      <c r="BQ48" s="105">
        <v>0</v>
      </c>
      <c r="BR48" s="107">
        <v>155.70411999999999</v>
      </c>
      <c r="BS48" s="125">
        <v>-49.087470000000003</v>
      </c>
      <c r="BT48" s="73"/>
      <c r="BU48" s="73" t="e">
        <f>BJ48-#REF!</f>
        <v>#REF!</v>
      </c>
      <c r="BV48" s="73" t="e">
        <f>BK48-#REF!</f>
        <v>#REF!</v>
      </c>
      <c r="BW48" s="73" t="e">
        <f>BL48-#REF!</f>
        <v>#REF!</v>
      </c>
      <c r="BX48" s="73" t="e">
        <f>BM48-#REF!</f>
        <v>#REF!</v>
      </c>
      <c r="BY48" s="73" t="e">
        <f>BN48-#REF!</f>
        <v>#REF!</v>
      </c>
      <c r="BZ48" s="73">
        <f t="shared" si="33"/>
        <v>-191.93526</v>
      </c>
      <c r="CA48" s="73">
        <f t="shared" si="34"/>
        <v>0</v>
      </c>
      <c r="CB48" s="73" t="e">
        <f>BQ48-#REF!</f>
        <v>#REF!</v>
      </c>
      <c r="CC48" s="73" t="e">
        <f>BR48-#REF!</f>
        <v>#REF!</v>
      </c>
      <c r="CD48" s="73" t="e">
        <f>BS48-#REF!</f>
        <v>#REF!</v>
      </c>
      <c r="CE48" s="108"/>
      <c r="CF48" s="126"/>
      <c r="CH48" s="73">
        <v>0</v>
      </c>
      <c r="CI48" s="73"/>
      <c r="CJ48" s="73" t="e">
        <f>ROUND(#REF!,0)</f>
        <v>#REF!</v>
      </c>
      <c r="CK48" s="73">
        <f>ROUND(J48,0)</f>
        <v>0</v>
      </c>
      <c r="CL48" s="73" t="e">
        <f>ROUND(#REF!,0)</f>
        <v>#REF!</v>
      </c>
      <c r="CM48" s="73">
        <f>ROUND(I48,0)</f>
        <v>-33</v>
      </c>
      <c r="CN48" s="73" t="e">
        <f>ROUND(#REF!,0)</f>
        <v>#REF!</v>
      </c>
      <c r="CO48" s="73" t="e">
        <f>ROUND(#REF!,0)</f>
        <v>#REF!</v>
      </c>
      <c r="CP48" s="73">
        <f>ROUND(AG48,0)</f>
        <v>0</v>
      </c>
      <c r="CQ48" s="73" t="e">
        <f>ROUND(#REF!,0)</f>
        <v>#REF!</v>
      </c>
      <c r="CR48" s="73">
        <f>ROUND(AH48,0)</f>
        <v>0</v>
      </c>
      <c r="CS48" s="73" t="e">
        <f>ROUND(#REF!,0)</f>
        <v>#REF!</v>
      </c>
      <c r="CT48" s="73"/>
      <c r="CU48" s="73"/>
      <c r="CV48" s="73"/>
      <c r="CW48" s="73"/>
      <c r="CX48" s="73"/>
      <c r="CY48" s="73"/>
      <c r="CZ48" s="73">
        <v>0</v>
      </c>
      <c r="DA48" s="73"/>
      <c r="DB48" s="73"/>
      <c r="DC48" s="73"/>
      <c r="DD48" s="73"/>
    </row>
    <row r="49" spans="4:108" ht="40.5" customHeight="1" x14ac:dyDescent="0.25">
      <c r="D49" s="86"/>
      <c r="E49" s="201" t="s">
        <v>76</v>
      </c>
      <c r="F49" s="198">
        <f>I49-G49</f>
        <v>8.2743902384000005</v>
      </c>
      <c r="G49" s="98">
        <v>0</v>
      </c>
      <c r="H49" s="98">
        <v>0</v>
      </c>
      <c r="I49" s="199">
        <v>8.2743902384000005</v>
      </c>
      <c r="J49" s="99">
        <v>0</v>
      </c>
      <c r="K49" s="98">
        <v>-63.029563854400003</v>
      </c>
      <c r="L49" s="98">
        <f>O49-Z49</f>
        <v>8.2743902384000005</v>
      </c>
      <c r="M49" s="98">
        <v>0</v>
      </c>
      <c r="N49" s="98">
        <v>30</v>
      </c>
      <c r="O49" s="98">
        <v>8.2743902384000005</v>
      </c>
      <c r="P49" s="98">
        <v>30.445067464400001</v>
      </c>
      <c r="Q49" s="98">
        <v>30</v>
      </c>
      <c r="R49" s="98">
        <v>-66.706800000000001</v>
      </c>
      <c r="S49" s="98">
        <f>V49-AA49</f>
        <v>8.2743900000000004</v>
      </c>
      <c r="T49" s="202">
        <v>0</v>
      </c>
      <c r="U49" s="98">
        <v>30.445070000000001</v>
      </c>
      <c r="V49" s="202">
        <v>8.2743900000000004</v>
      </c>
      <c r="W49" s="98">
        <v>30</v>
      </c>
      <c r="X49" s="99"/>
      <c r="Y49" s="99"/>
      <c r="Z49" s="100">
        <v>0</v>
      </c>
      <c r="AA49" s="202">
        <v>0</v>
      </c>
      <c r="AB49" s="99"/>
      <c r="AC49" s="109"/>
      <c r="AD49" s="109"/>
      <c r="AE49" s="102">
        <f t="shared" si="1"/>
        <v>30.445070000000001</v>
      </c>
      <c r="AF49" s="102" t="e">
        <f>#REF!-AE49</f>
        <v>#REF!</v>
      </c>
      <c r="AG49" s="98">
        <v>0</v>
      </c>
      <c r="AH49" s="202">
        <v>0</v>
      </c>
      <c r="AI49" s="98">
        <v>0</v>
      </c>
      <c r="AJ49" s="98">
        <v>0</v>
      </c>
      <c r="AK49" s="99"/>
      <c r="AL49" s="99"/>
      <c r="AM49" s="99"/>
      <c r="AN49" s="99"/>
      <c r="AO49" s="99"/>
      <c r="AP49" s="67" t="e">
        <f>(V52-#REF!)/#REF!</f>
        <v>#REF!</v>
      </c>
      <c r="AQ49" s="200">
        <v>-69.321770000000001</v>
      </c>
      <c r="AR49" s="73">
        <v>0</v>
      </c>
      <c r="AS49" s="73">
        <v>0</v>
      </c>
      <c r="AT49" s="73"/>
      <c r="AU49" s="73">
        <v>0</v>
      </c>
      <c r="AV49" s="73"/>
      <c r="AW49" s="104">
        <v>0</v>
      </c>
      <c r="AX49" s="104">
        <v>0</v>
      </c>
      <c r="AY49" s="73"/>
      <c r="AZ49" s="73"/>
      <c r="BA49" s="73"/>
      <c r="BB49" s="73">
        <v>0</v>
      </c>
      <c r="BC49" s="73">
        <v>0</v>
      </c>
      <c r="BD49" s="73"/>
      <c r="BE49" s="73">
        <v>0</v>
      </c>
      <c r="BF49" s="73">
        <f t="shared" si="29"/>
        <v>0</v>
      </c>
      <c r="BG49" s="73" t="e">
        <f>#REF!-BC49</f>
        <v>#REF!</v>
      </c>
      <c r="BH49" s="73">
        <f t="shared" si="30"/>
        <v>8.2743902384000005</v>
      </c>
      <c r="BI49" s="73" t="e">
        <f>BE49-#REF!</f>
        <v>#REF!</v>
      </c>
      <c r="BJ49" s="105">
        <v>0</v>
      </c>
      <c r="BK49" s="105">
        <v>44.248810262799999</v>
      </c>
      <c r="BL49" s="105">
        <v>-2.5658788584000001</v>
      </c>
      <c r="BM49" s="105">
        <v>0</v>
      </c>
      <c r="BN49" s="105">
        <v>0</v>
      </c>
      <c r="BO49" s="105">
        <v>45.501849999999997</v>
      </c>
      <c r="BP49" s="105">
        <v>-2.5658799999999999</v>
      </c>
      <c r="BQ49" s="105">
        <v>0</v>
      </c>
      <c r="BR49" s="107">
        <v>-36.293199999999999</v>
      </c>
      <c r="BS49" s="125">
        <v>17.124559999999999</v>
      </c>
      <c r="BT49" s="73"/>
      <c r="BU49" s="73" t="e">
        <f>BJ49-#REF!</f>
        <v>#REF!</v>
      </c>
      <c r="BV49" s="73" t="e">
        <f>BK49-#REF!</f>
        <v>#REF!</v>
      </c>
      <c r="BW49" s="73" t="e">
        <f>BL49-#REF!</f>
        <v>#REF!</v>
      </c>
      <c r="BX49" s="73" t="e">
        <f>BM49-#REF!</f>
        <v>#REF!</v>
      </c>
      <c r="BY49" s="73" t="e">
        <f>BN49-#REF!</f>
        <v>#REF!</v>
      </c>
      <c r="BZ49" s="73">
        <f t="shared" si="33"/>
        <v>45.501849999999997</v>
      </c>
      <c r="CA49" s="73">
        <f t="shared" si="34"/>
        <v>-2.5658799999999999</v>
      </c>
      <c r="CB49" s="73" t="e">
        <f>BQ49-#REF!</f>
        <v>#REF!</v>
      </c>
      <c r="CC49" s="73" t="e">
        <f>BR49-#REF!</f>
        <v>#REF!</v>
      </c>
      <c r="CD49" s="73" t="e">
        <f>BS49-#REF!</f>
        <v>#REF!</v>
      </c>
      <c r="CE49" s="108"/>
      <c r="CF49" s="126"/>
      <c r="CH49" s="73">
        <v>0</v>
      </c>
      <c r="CI49" s="73"/>
      <c r="CJ49" s="73" t="e">
        <f>ROUND(#REF!,0)</f>
        <v>#REF!</v>
      </c>
      <c r="CK49" s="73">
        <f>ROUND(J49,0)</f>
        <v>0</v>
      </c>
      <c r="CL49" s="73" t="e">
        <f>ROUND(#REF!,0)</f>
        <v>#REF!</v>
      </c>
      <c r="CM49" s="73">
        <f>ROUND(I49,0)</f>
        <v>8</v>
      </c>
      <c r="CN49" s="73" t="e">
        <f>ROUND(#REF!,0)</f>
        <v>#REF!</v>
      </c>
      <c r="CO49" s="73" t="e">
        <f>ROUND(#REF!,0)</f>
        <v>#REF!</v>
      </c>
      <c r="CP49" s="73">
        <f>ROUND(AG49,0)</f>
        <v>0</v>
      </c>
      <c r="CQ49" s="73" t="e">
        <f>ROUND(#REF!,0)</f>
        <v>#REF!</v>
      </c>
      <c r="CR49" s="73">
        <f>ROUND(AH49,0)</f>
        <v>0</v>
      </c>
      <c r="CS49" s="73" t="e">
        <f>ROUND(#REF!,0)</f>
        <v>#REF!</v>
      </c>
      <c r="CT49" s="73"/>
      <c r="CU49" s="73"/>
      <c r="CV49" s="73"/>
      <c r="CW49" s="73"/>
      <c r="CX49" s="73"/>
      <c r="CY49" s="73"/>
      <c r="CZ49" s="73">
        <v>0</v>
      </c>
      <c r="DA49" s="73"/>
      <c r="DB49" s="73"/>
      <c r="DC49" s="73"/>
      <c r="DD49" s="73"/>
    </row>
    <row r="50" spans="4:108" ht="23.25" customHeight="1" x14ac:dyDescent="0.25">
      <c r="D50" s="86"/>
      <c r="E50" s="201" t="s">
        <v>77</v>
      </c>
      <c r="F50" s="198">
        <f>I50-G50</f>
        <v>0</v>
      </c>
      <c r="G50" s="98">
        <v>0</v>
      </c>
      <c r="H50" s="98">
        <v>0</v>
      </c>
      <c r="I50" s="98">
        <v>0</v>
      </c>
      <c r="J50" s="99">
        <v>0</v>
      </c>
      <c r="K50" s="98">
        <v>0</v>
      </c>
      <c r="L50" s="98">
        <f>O50-Z50</f>
        <v>0</v>
      </c>
      <c r="M50" s="98">
        <v>0</v>
      </c>
      <c r="N50" s="98">
        <v>0</v>
      </c>
      <c r="O50" s="98">
        <v>0</v>
      </c>
      <c r="P50" s="98">
        <v>0</v>
      </c>
      <c r="Q50" s="98">
        <v>0</v>
      </c>
      <c r="R50" s="98">
        <f>57*0</f>
        <v>0</v>
      </c>
      <c r="S50" s="98">
        <f>V50-AA50</f>
        <v>-57</v>
      </c>
      <c r="T50" s="202">
        <v>39</v>
      </c>
      <c r="U50" s="98">
        <v>88</v>
      </c>
      <c r="V50" s="203">
        <v>0</v>
      </c>
      <c r="W50" s="98">
        <v>105</v>
      </c>
      <c r="X50" s="99"/>
      <c r="Y50" s="99"/>
      <c r="Z50" s="100">
        <v>0</v>
      </c>
      <c r="AA50" s="202">
        <v>57</v>
      </c>
      <c r="AB50" s="99"/>
      <c r="AC50" s="109"/>
      <c r="AD50" s="109">
        <v>-1</v>
      </c>
      <c r="AE50" s="102">
        <f t="shared" si="1"/>
        <v>87</v>
      </c>
      <c r="AF50" s="102" t="e">
        <f>#REF!-AE50</f>
        <v>#REF!</v>
      </c>
      <c r="AG50" s="98">
        <v>163</v>
      </c>
      <c r="AH50" s="202">
        <v>17</v>
      </c>
      <c r="AI50" s="98">
        <f>7*0</f>
        <v>0</v>
      </c>
      <c r="AJ50" s="98">
        <f>62*0</f>
        <v>0</v>
      </c>
      <c r="AK50" s="99">
        <f>53*0</f>
        <v>0</v>
      </c>
      <c r="AL50" s="99">
        <f>-1*0</f>
        <v>0</v>
      </c>
      <c r="AM50" s="99">
        <f>8*0</f>
        <v>0</v>
      </c>
      <c r="AN50" s="99"/>
      <c r="AO50" s="99">
        <v>-1</v>
      </c>
      <c r="AP50" s="67" t="e">
        <f>(V53-#REF!)/#REF!</f>
        <v>#REF!</v>
      </c>
      <c r="AQ50" s="103">
        <v>232</v>
      </c>
      <c r="AR50" s="73">
        <v>0</v>
      </c>
      <c r="AS50" s="73">
        <v>72.097059999999999</v>
      </c>
      <c r="AT50" s="73"/>
      <c r="AU50" s="73">
        <v>36.564129999999999</v>
      </c>
      <c r="AV50" s="73"/>
      <c r="AW50" s="104">
        <v>3.3257500000000002</v>
      </c>
      <c r="AX50" s="104">
        <v>28.585360000000001</v>
      </c>
      <c r="AY50" s="73"/>
      <c r="AZ50" s="73"/>
      <c r="BA50" s="73"/>
      <c r="BB50" s="73">
        <v>36.564129999999999</v>
      </c>
      <c r="BC50" s="73">
        <v>4.6530199999999997</v>
      </c>
      <c r="BD50" s="73"/>
      <c r="BE50" s="73">
        <v>0</v>
      </c>
      <c r="BF50" s="73">
        <f t="shared" si="29"/>
        <v>-19.564129999999999</v>
      </c>
      <c r="BG50" s="73" t="e">
        <f>#REF!-BC50</f>
        <v>#REF!</v>
      </c>
      <c r="BH50" s="73">
        <f t="shared" si="30"/>
        <v>0</v>
      </c>
      <c r="BI50" s="73" t="e">
        <f>BE50-#REF!</f>
        <v>#REF!</v>
      </c>
      <c r="BJ50" s="105">
        <v>0</v>
      </c>
      <c r="BK50" s="105">
        <v>0</v>
      </c>
      <c r="BL50" s="105">
        <v>0</v>
      </c>
      <c r="BM50" s="105">
        <v>0</v>
      </c>
      <c r="BN50" s="105">
        <v>99.064490000000006</v>
      </c>
      <c r="BO50" s="105">
        <v>-149.53214551206599</v>
      </c>
      <c r="BP50" s="105">
        <v>136.986415512066</v>
      </c>
      <c r="BQ50" s="105">
        <v>0</v>
      </c>
      <c r="BR50" s="107">
        <v>209.09730999999999</v>
      </c>
      <c r="BS50" s="125">
        <v>219.78685950012201</v>
      </c>
      <c r="BT50" s="73"/>
      <c r="BU50" s="73" t="e">
        <f>BJ50-#REF!</f>
        <v>#REF!</v>
      </c>
      <c r="BV50" s="73" t="e">
        <f>BK50-#REF!</f>
        <v>#REF!</v>
      </c>
      <c r="BW50" s="73" t="e">
        <f>BL50-#REF!</f>
        <v>#REF!</v>
      </c>
      <c r="BX50" s="73" t="e">
        <f>BM50-#REF!</f>
        <v>#REF!</v>
      </c>
      <c r="BY50" s="73" t="e">
        <f>BN50-#REF!</f>
        <v>#REF!</v>
      </c>
      <c r="BZ50" s="73">
        <f t="shared" si="33"/>
        <v>-166.53214551206599</v>
      </c>
      <c r="CA50" s="73">
        <f t="shared" si="34"/>
        <v>-26.013584487933997</v>
      </c>
      <c r="CB50" s="73" t="e">
        <f>BQ50-#REF!</f>
        <v>#REF!</v>
      </c>
      <c r="CC50" s="73" t="e">
        <f>BR50-#REF!</f>
        <v>#REF!</v>
      </c>
      <c r="CD50" s="73" t="e">
        <f>BS50-#REF!</f>
        <v>#REF!</v>
      </c>
      <c r="CE50" s="108"/>
      <c r="CF50" s="126"/>
      <c r="CH50" s="73">
        <v>0</v>
      </c>
      <c r="CI50" s="73"/>
      <c r="CJ50" s="73" t="e">
        <f>ROUND(#REF!,0)</f>
        <v>#REF!</v>
      </c>
      <c r="CK50" s="73">
        <f>ROUND(J50,0)</f>
        <v>0</v>
      </c>
      <c r="CL50" s="73" t="e">
        <f>ROUND(#REF!,0)</f>
        <v>#REF!</v>
      </c>
      <c r="CM50" s="73">
        <f>ROUND(I50,0)</f>
        <v>0</v>
      </c>
      <c r="CN50" s="73" t="e">
        <f>ROUND(#REF!,0)</f>
        <v>#REF!</v>
      </c>
      <c r="CO50" s="73" t="e">
        <f>ROUND(#REF!,0)</f>
        <v>#REF!</v>
      </c>
      <c r="CP50" s="73">
        <f>ROUND(AG50,0)</f>
        <v>163</v>
      </c>
      <c r="CQ50" s="73" t="e">
        <f>ROUND(#REF!,0)</f>
        <v>#REF!</v>
      </c>
      <c r="CR50" s="73">
        <f>ROUND(AH50,0)</f>
        <v>17</v>
      </c>
      <c r="CS50" s="73" t="e">
        <f>ROUND(#REF!,0)</f>
        <v>#REF!</v>
      </c>
      <c r="CT50" s="73"/>
      <c r="CU50" s="73"/>
      <c r="CV50" s="73"/>
      <c r="CW50" s="73"/>
      <c r="CX50" s="73"/>
      <c r="CY50" s="73"/>
      <c r="CZ50" s="73">
        <v>163</v>
      </c>
      <c r="DA50" s="73"/>
      <c r="DB50" s="73"/>
      <c r="DC50" s="73"/>
      <c r="DD50" s="73"/>
    </row>
    <row r="51" spans="4:108" ht="40.5" customHeight="1" x14ac:dyDescent="0.25">
      <c r="D51" s="86"/>
      <c r="E51" s="201" t="s">
        <v>78</v>
      </c>
      <c r="F51" s="198">
        <f>I51-G51</f>
        <v>0</v>
      </c>
      <c r="G51" s="98">
        <v>0</v>
      </c>
      <c r="H51" s="98">
        <v>0</v>
      </c>
      <c r="I51" s="98">
        <v>0</v>
      </c>
      <c r="J51" s="99">
        <v>0</v>
      </c>
      <c r="K51" s="98">
        <v>0</v>
      </c>
      <c r="L51" s="98">
        <f>O51-Z51</f>
        <v>0</v>
      </c>
      <c r="M51" s="204">
        <v>0</v>
      </c>
      <c r="N51" s="204">
        <v>0</v>
      </c>
      <c r="O51" s="204">
        <v>0</v>
      </c>
      <c r="P51" s="204">
        <v>0</v>
      </c>
      <c r="Q51" s="204">
        <v>0</v>
      </c>
      <c r="R51" s="98">
        <v>0</v>
      </c>
      <c r="S51" s="204">
        <f>V51-AA51</f>
        <v>0</v>
      </c>
      <c r="T51" s="204">
        <v>0</v>
      </c>
      <c r="U51" s="204">
        <v>0</v>
      </c>
      <c r="V51" s="204">
        <v>0</v>
      </c>
      <c r="W51" s="204">
        <v>0</v>
      </c>
      <c r="X51" s="205"/>
      <c r="Y51" s="205"/>
      <c r="Z51" s="206">
        <v>0</v>
      </c>
      <c r="AA51" s="204">
        <v>0</v>
      </c>
      <c r="AB51" s="205"/>
      <c r="AC51" s="207"/>
      <c r="AD51" s="207"/>
      <c r="AE51" s="102">
        <f t="shared" si="1"/>
        <v>0</v>
      </c>
      <c r="AF51" s="102" t="e">
        <f>#REF!-AE51</f>
        <v>#REF!</v>
      </c>
      <c r="AG51" s="204">
        <v>0</v>
      </c>
      <c r="AH51" s="204">
        <v>0</v>
      </c>
      <c r="AI51" s="98">
        <v>0</v>
      </c>
      <c r="AJ51" s="98">
        <v>0</v>
      </c>
      <c r="AK51" s="205"/>
      <c r="AL51" s="205"/>
      <c r="AM51" s="205"/>
      <c r="AN51" s="205"/>
      <c r="AO51" s="205"/>
      <c r="AP51" s="67" t="e">
        <f>(V54-#REF!)/#REF!</f>
        <v>#REF!</v>
      </c>
      <c r="AQ51" s="208">
        <v>0</v>
      </c>
      <c r="AR51" s="73">
        <v>0</v>
      </c>
      <c r="AS51" s="73">
        <v>0</v>
      </c>
      <c r="AT51" s="73"/>
      <c r="AU51" s="73">
        <v>0</v>
      </c>
      <c r="AV51" s="73"/>
      <c r="AW51" s="104">
        <v>0</v>
      </c>
      <c r="AX51" s="104">
        <v>0</v>
      </c>
      <c r="AY51" s="73"/>
      <c r="AZ51" s="73"/>
      <c r="BA51" s="73"/>
      <c r="BB51" s="73">
        <v>0</v>
      </c>
      <c r="BC51" s="73">
        <v>0</v>
      </c>
      <c r="BD51" s="73"/>
      <c r="BE51" s="73">
        <v>0</v>
      </c>
      <c r="BF51" s="73">
        <f t="shared" si="29"/>
        <v>0</v>
      </c>
      <c r="BG51" s="73" t="e">
        <f>#REF!-BC51</f>
        <v>#REF!</v>
      </c>
      <c r="BH51" s="73">
        <f t="shared" si="30"/>
        <v>0</v>
      </c>
      <c r="BI51" s="73" t="e">
        <f>BE51-#REF!</f>
        <v>#REF!</v>
      </c>
      <c r="BJ51" s="105">
        <v>0</v>
      </c>
      <c r="BK51" s="105">
        <v>0</v>
      </c>
      <c r="BL51" s="105">
        <v>0</v>
      </c>
      <c r="BM51" s="105">
        <v>0</v>
      </c>
      <c r="BN51" s="105">
        <v>0</v>
      </c>
      <c r="BO51" s="105">
        <v>0</v>
      </c>
      <c r="BP51" s="105">
        <v>0</v>
      </c>
      <c r="BQ51" s="105">
        <v>0</v>
      </c>
      <c r="BR51" s="125">
        <v>0</v>
      </c>
      <c r="BS51" s="125">
        <v>0</v>
      </c>
      <c r="BT51" s="73"/>
      <c r="BU51" s="73" t="e">
        <f>BJ51-#REF!</f>
        <v>#REF!</v>
      </c>
      <c r="BV51" s="73" t="e">
        <f>BK51-#REF!</f>
        <v>#REF!</v>
      </c>
      <c r="BW51" s="73" t="e">
        <f>BL51-#REF!</f>
        <v>#REF!</v>
      </c>
      <c r="BX51" s="73" t="e">
        <f>BM51-#REF!</f>
        <v>#REF!</v>
      </c>
      <c r="BY51" s="73" t="e">
        <f>BN51-#REF!</f>
        <v>#REF!</v>
      </c>
      <c r="BZ51" s="73">
        <f t="shared" si="33"/>
        <v>0</v>
      </c>
      <c r="CA51" s="73">
        <f t="shared" si="34"/>
        <v>0</v>
      </c>
      <c r="CB51" s="73" t="e">
        <f>BQ51-#REF!</f>
        <v>#REF!</v>
      </c>
      <c r="CC51" s="73" t="e">
        <f>BR51-#REF!</f>
        <v>#REF!</v>
      </c>
      <c r="CD51" s="73" t="e">
        <f>BS51-#REF!</f>
        <v>#REF!</v>
      </c>
      <c r="CE51" s="126"/>
      <c r="CF51" s="126"/>
      <c r="CH51" s="73">
        <v>0</v>
      </c>
      <c r="CI51" s="73"/>
      <c r="CJ51" s="73" t="e">
        <f>ROUND(#REF!,0)</f>
        <v>#REF!</v>
      </c>
      <c r="CK51" s="73">
        <f>ROUND(J51,0)</f>
        <v>0</v>
      </c>
      <c r="CL51" s="73" t="e">
        <f>ROUND(#REF!,0)</f>
        <v>#REF!</v>
      </c>
      <c r="CM51" s="73">
        <f>ROUND(I51,0)</f>
        <v>0</v>
      </c>
      <c r="CN51" s="73" t="e">
        <f>ROUND(#REF!,0)</f>
        <v>#REF!</v>
      </c>
      <c r="CO51" s="73" t="e">
        <f>ROUND(#REF!,0)</f>
        <v>#REF!</v>
      </c>
      <c r="CP51" s="73">
        <f>ROUND(AG51,0)</f>
        <v>0</v>
      </c>
      <c r="CQ51" s="73" t="e">
        <f>ROUND(#REF!,0)</f>
        <v>#REF!</v>
      </c>
      <c r="CR51" s="73">
        <f>ROUND(AH51,0)</f>
        <v>0</v>
      </c>
      <c r="CS51" s="73" t="e">
        <f>ROUND(#REF!,0)</f>
        <v>#REF!</v>
      </c>
      <c r="CT51" s="73"/>
      <c r="CU51" s="73"/>
      <c r="CV51" s="73"/>
      <c r="CW51" s="73"/>
      <c r="CX51" s="73"/>
      <c r="CY51" s="73"/>
      <c r="CZ51" s="73">
        <v>0</v>
      </c>
      <c r="DA51" s="73"/>
      <c r="DB51" s="73"/>
      <c r="DC51" s="73"/>
      <c r="DD51" s="73"/>
    </row>
    <row r="52" spans="4:108" ht="19.5" x14ac:dyDescent="0.25">
      <c r="D52" s="86">
        <v>15</v>
      </c>
      <c r="E52" s="195" t="s">
        <v>79</v>
      </c>
      <c r="F52" s="111">
        <f>F45</f>
        <v>-18</v>
      </c>
      <c r="G52" s="111">
        <f>SUM(G45:G51)</f>
        <v>301</v>
      </c>
      <c r="H52" s="111">
        <f>SUM(H45:H51)</f>
        <v>-668</v>
      </c>
      <c r="I52" s="111">
        <f t="array" ref="I52">SUM(ROUND(I45:I51,0))</f>
        <v>381</v>
      </c>
      <c r="J52" s="111">
        <f t="array" ref="J52">SUM(ROUND(J45:J51,0))</f>
        <v>-3540</v>
      </c>
      <c r="K52" s="111">
        <v>-2822</v>
      </c>
      <c r="L52" s="111">
        <f t="array" ref="L52">SUM(ROUND(L45:L51,0))</f>
        <v>-697</v>
      </c>
      <c r="M52" s="111">
        <f>SUM(M45:M51)</f>
        <v>1449.6292459339068</v>
      </c>
      <c r="N52" s="111">
        <f>SUM(N45:N51)</f>
        <v>-477.00262135291678</v>
      </c>
      <c r="O52" s="111">
        <f t="array" ref="O52">SUM(ROUND(O45:O51,0))</f>
        <v>379</v>
      </c>
      <c r="P52" s="111">
        <f>SUM(P45:P51)</f>
        <v>522.2823139493687</v>
      </c>
      <c r="Q52" s="111">
        <f>SUM(Q45:Q51)</f>
        <v>317</v>
      </c>
      <c r="R52" s="111">
        <f>SUM(R45:R51)</f>
        <v>-1995.66068</v>
      </c>
      <c r="S52" s="111">
        <f t="array" ref="S52">SUM(ROUND(S45:S51,0))</f>
        <v>-153</v>
      </c>
      <c r="T52" s="111">
        <f t="array" ref="T52">SUM(ROUND(T45:T51,0))</f>
        <v>1568</v>
      </c>
      <c r="U52" s="111">
        <f t="array" ref="U52">SUM(ROUND(U45:U51,0))</f>
        <v>601</v>
      </c>
      <c r="V52" s="111">
        <f t="array" ref="V52">SUM(ROUND(V45:V51,0))</f>
        <v>931</v>
      </c>
      <c r="W52" s="111">
        <f>SUM(W45:W51)</f>
        <v>1652</v>
      </c>
      <c r="X52" s="114"/>
      <c r="Y52" s="114"/>
      <c r="Z52" s="111">
        <f>SUM(Z45:Z51)</f>
        <v>1076.0586546394397</v>
      </c>
      <c r="AA52" s="111">
        <f>SUM(AA45:AA51)</f>
        <v>1083.8182226979688</v>
      </c>
      <c r="AB52" s="114"/>
      <c r="AC52" s="146"/>
      <c r="AD52" s="146">
        <v>251</v>
      </c>
      <c r="AE52" s="102">
        <f t="shared" si="1"/>
        <v>852</v>
      </c>
      <c r="AF52" s="102" t="e">
        <f>#REF!-AE52</f>
        <v>#REF!</v>
      </c>
      <c r="AG52" s="111">
        <f t="array" ref="AG52">SUM(ROUND(AG45:AG51,0))</f>
        <v>-1040</v>
      </c>
      <c r="AH52" s="111">
        <f t="array" ref="AH52">SUM(ROUND(AH45:AH51,0))</f>
        <v>1050</v>
      </c>
      <c r="AI52" s="111">
        <f>SUM(AI45:AI51)</f>
        <v>806</v>
      </c>
      <c r="AJ52" s="111">
        <f>SUM(AJ45:AJ51)</f>
        <v>-2747</v>
      </c>
      <c r="AK52" s="209">
        <f>SUM(AK45:AK51)</f>
        <v>-2288</v>
      </c>
      <c r="AL52" s="111">
        <f>SUM(AL45:AL51)</f>
        <v>185</v>
      </c>
      <c r="AM52" s="111">
        <f>SUM(AM45:AM51)</f>
        <v>569</v>
      </c>
      <c r="AN52" s="111">
        <f t="array" ref="AN52">SUM(ROUND(AN45:AN51,0))</f>
        <v>123</v>
      </c>
      <c r="AO52" s="111">
        <f t="array" ref="AO52">SUM(ROUND(AO45:AO51,0))</f>
        <v>251</v>
      </c>
      <c r="AP52" s="67" t="e">
        <f>(V55-#REF!)/#REF!</f>
        <v>#REF!</v>
      </c>
      <c r="AQ52" s="210">
        <v>-877</v>
      </c>
      <c r="AR52" s="73">
        <v>-584.12674060609402</v>
      </c>
      <c r="AS52" s="73">
        <v>-182.88711000000001</v>
      </c>
      <c r="AT52" s="73">
        <v>-4560.3696693739903</v>
      </c>
      <c r="AU52" s="73">
        <v>-6758.9555899999996</v>
      </c>
      <c r="AV52" s="73"/>
      <c r="AW52" s="104">
        <v>-2825.1489900000001</v>
      </c>
      <c r="AX52" s="104">
        <v>-2639</v>
      </c>
      <c r="AY52" s="73"/>
      <c r="AZ52" s="73"/>
      <c r="BA52" s="73"/>
      <c r="BB52" s="73">
        <v>-6654.3002900000001</v>
      </c>
      <c r="BC52" s="73">
        <v>-1189.12093057734</v>
      </c>
      <c r="BD52" s="73">
        <v>-4454.7143685739902</v>
      </c>
      <c r="BE52" s="73">
        <v>-1149.43782446148</v>
      </c>
      <c r="BF52" s="73">
        <f t="shared" si="29"/>
        <v>7704.3002900000001</v>
      </c>
      <c r="BG52" s="73" t="e">
        <f>#REF!-BC52</f>
        <v>#REF!</v>
      </c>
      <c r="BH52" s="73">
        <f t="shared" si="30"/>
        <v>4835.7143685739902</v>
      </c>
      <c r="BI52" s="73" t="e">
        <f>BE52-#REF!</f>
        <v>#REF!</v>
      </c>
      <c r="BJ52" s="105">
        <v>146.63078549276401</v>
      </c>
      <c r="BK52" s="105">
        <v>-7408.5324880890903</v>
      </c>
      <c r="BL52" s="105">
        <v>-5711.9106208338599</v>
      </c>
      <c r="BM52" s="105">
        <v>0</v>
      </c>
      <c r="BN52" s="105">
        <v>355.36054999999902</v>
      </c>
      <c r="BO52" s="105">
        <v>-4296.6415355120598</v>
      </c>
      <c r="BP52" s="105">
        <v>-1038.3509444879401</v>
      </c>
      <c r="BQ52" s="105">
        <v>0</v>
      </c>
      <c r="BR52" s="211">
        <v>4205.5606399999997</v>
      </c>
      <c r="BS52" s="211">
        <v>6689.6776995001201</v>
      </c>
      <c r="BT52" s="73"/>
      <c r="BU52" s="73" t="e">
        <f>BJ52-#REF!</f>
        <v>#REF!</v>
      </c>
      <c r="BV52" s="73" t="e">
        <f>BK52-#REF!</f>
        <v>#REF!</v>
      </c>
      <c r="BW52" s="73" t="e">
        <f>BL52-#REF!</f>
        <v>#REF!</v>
      </c>
      <c r="BX52" s="73" t="e">
        <f>BM52-#REF!</f>
        <v>#REF!</v>
      </c>
      <c r="BY52" s="73" t="e">
        <f>BN52-#REF!</f>
        <v>#REF!</v>
      </c>
      <c r="BZ52" s="73">
        <f t="shared" si="33"/>
        <v>-5346.6415355120598</v>
      </c>
      <c r="CA52" s="73">
        <f t="shared" si="34"/>
        <v>1.6490555120599311</v>
      </c>
      <c r="CB52" s="73" t="e">
        <f>BQ52-#REF!</f>
        <v>#REF!</v>
      </c>
      <c r="CC52" s="73" t="e">
        <f>BR52-#REF!</f>
        <v>#REF!</v>
      </c>
      <c r="CD52" s="73" t="e">
        <f>BS52-#REF!</f>
        <v>#REF!</v>
      </c>
      <c r="CE52" s="134"/>
      <c r="CF52" s="134"/>
      <c r="CH52" s="73">
        <v>-3540</v>
      </c>
      <c r="CI52" s="73"/>
      <c r="CJ52" s="73" t="e">
        <f>ROUND(#REF!,0)</f>
        <v>#REF!</v>
      </c>
      <c r="CK52" s="73">
        <f>ROUND(J52,0)</f>
        <v>-3540</v>
      </c>
      <c r="CL52" s="73" t="e">
        <f>ROUND(#REF!,0)</f>
        <v>#REF!</v>
      </c>
      <c r="CM52" s="73">
        <f>ROUND(I52,0)</f>
        <v>381</v>
      </c>
      <c r="CN52" s="73" t="e">
        <f>ROUND(#REF!,0)</f>
        <v>#REF!</v>
      </c>
      <c r="CO52" s="73" t="e">
        <f>ROUND(#REF!,0)</f>
        <v>#REF!</v>
      </c>
      <c r="CP52" s="73">
        <f>ROUND(AG52,0)</f>
        <v>-1040</v>
      </c>
      <c r="CQ52" s="73" t="e">
        <f>ROUND(#REF!,0)</f>
        <v>#REF!</v>
      </c>
      <c r="CR52" s="73">
        <f>ROUND(AH52,0)</f>
        <v>1050</v>
      </c>
      <c r="CS52" s="73" t="e">
        <f>ROUND(#REF!,0)</f>
        <v>#REF!</v>
      </c>
      <c r="CT52" s="73"/>
      <c r="CU52" s="73"/>
      <c r="CV52" s="73"/>
      <c r="CW52" s="73"/>
      <c r="CX52" s="73"/>
      <c r="CY52" s="73"/>
      <c r="CZ52" s="73">
        <v>-1040</v>
      </c>
      <c r="DA52" s="73"/>
      <c r="DB52" s="73"/>
      <c r="DC52" s="73"/>
      <c r="DD52" s="73"/>
    </row>
    <row r="53" spans="4:108" ht="24" customHeight="1" x14ac:dyDescent="0.25">
      <c r="D53" s="86">
        <v>16</v>
      </c>
      <c r="E53" s="195" t="s">
        <v>80</v>
      </c>
      <c r="F53" s="195"/>
      <c r="G53" s="195"/>
      <c r="H53" s="195"/>
      <c r="I53" s="127"/>
      <c r="J53" s="212"/>
      <c r="K53" s="127"/>
      <c r="L53" s="127"/>
      <c r="M53" s="127"/>
      <c r="N53" s="127"/>
      <c r="O53" s="127"/>
      <c r="P53" s="127"/>
      <c r="Q53" s="127"/>
      <c r="R53" s="127"/>
      <c r="S53" s="119"/>
      <c r="T53" s="119"/>
      <c r="U53" s="127"/>
      <c r="V53" s="119"/>
      <c r="W53" s="127"/>
      <c r="X53" s="120"/>
      <c r="Y53" s="120"/>
      <c r="Z53" s="121"/>
      <c r="AA53" s="120"/>
      <c r="AB53" s="120"/>
      <c r="AC53" s="122"/>
      <c r="AD53" s="122"/>
      <c r="AE53" s="102">
        <f t="shared" si="1"/>
        <v>0</v>
      </c>
      <c r="AF53" s="102" t="e">
        <f>#REF!-AE53</f>
        <v>#REF!</v>
      </c>
      <c r="AG53" s="123"/>
      <c r="AH53" s="119"/>
      <c r="AI53" s="127"/>
      <c r="AJ53" s="127"/>
      <c r="AK53" s="120"/>
      <c r="AL53" s="120"/>
      <c r="AM53" s="120"/>
      <c r="AN53" s="120"/>
      <c r="AO53" s="120"/>
      <c r="AP53" s="67" t="e">
        <f>(V56-#REF!)/#REF!</f>
        <v>#REF!</v>
      </c>
      <c r="AQ53" s="124"/>
      <c r="AR53" s="73"/>
      <c r="AS53" s="73"/>
      <c r="AT53" s="73"/>
      <c r="AU53" s="73"/>
      <c r="AV53" s="73"/>
      <c r="AY53" s="73"/>
      <c r="AZ53" s="73"/>
      <c r="BA53" s="73"/>
      <c r="BB53" s="73"/>
      <c r="BC53" s="73"/>
      <c r="BD53" s="73"/>
      <c r="BE53" s="73"/>
      <c r="BF53" s="73">
        <f t="shared" si="29"/>
        <v>0</v>
      </c>
      <c r="BG53" s="73" t="e">
        <f>#REF!-BC53</f>
        <v>#REF!</v>
      </c>
      <c r="BH53" s="73">
        <f t="shared" si="30"/>
        <v>0</v>
      </c>
      <c r="BI53" s="73" t="e">
        <f>BE53-#REF!</f>
        <v>#REF!</v>
      </c>
      <c r="BJ53" s="105">
        <v>0</v>
      </c>
      <c r="BK53" s="105">
        <v>0</v>
      </c>
      <c r="BL53" s="105">
        <v>0</v>
      </c>
      <c r="BM53" s="105">
        <v>0</v>
      </c>
      <c r="BN53" s="105">
        <v>0</v>
      </c>
      <c r="BO53" s="105">
        <v>0</v>
      </c>
      <c r="BP53" s="105">
        <v>0</v>
      </c>
      <c r="BQ53" s="105">
        <v>0</v>
      </c>
      <c r="BR53" s="125"/>
      <c r="BS53" s="125"/>
      <c r="BT53" s="73"/>
      <c r="BU53" s="73" t="e">
        <f>BJ53-#REF!</f>
        <v>#REF!</v>
      </c>
      <c r="BV53" s="73" t="e">
        <f>BK53-#REF!</f>
        <v>#REF!</v>
      </c>
      <c r="BW53" s="73" t="e">
        <f>BL53-#REF!</f>
        <v>#REF!</v>
      </c>
      <c r="BX53" s="73" t="e">
        <f>BM53-#REF!</f>
        <v>#REF!</v>
      </c>
      <c r="BY53" s="73" t="e">
        <f>BN53-#REF!</f>
        <v>#REF!</v>
      </c>
      <c r="BZ53" s="73">
        <f t="shared" si="33"/>
        <v>0</v>
      </c>
      <c r="CA53" s="73">
        <f t="shared" si="34"/>
        <v>0</v>
      </c>
      <c r="CB53" s="73" t="e">
        <f>BQ53-#REF!</f>
        <v>#REF!</v>
      </c>
      <c r="CC53" s="73" t="e">
        <f>BR53-#REF!</f>
        <v>#REF!</v>
      </c>
      <c r="CD53" s="73" t="e">
        <f>BS53-#REF!</f>
        <v>#REF!</v>
      </c>
      <c r="CE53" s="126"/>
      <c r="CF53" s="126"/>
      <c r="CH53" s="73"/>
      <c r="CI53" s="73"/>
      <c r="CJ53" s="73"/>
      <c r="CK53" s="73"/>
      <c r="CL53" s="73"/>
      <c r="CM53" s="73"/>
      <c r="CN53" s="73"/>
      <c r="CO53" s="73"/>
      <c r="CP53" s="73"/>
      <c r="CQ53" s="73"/>
      <c r="CR53" s="73"/>
      <c r="CS53" s="73"/>
      <c r="CT53" s="73"/>
      <c r="CU53" s="73"/>
      <c r="CV53" s="73"/>
      <c r="CW53" s="73"/>
      <c r="CX53" s="73"/>
      <c r="CY53" s="73"/>
      <c r="CZ53" s="73"/>
      <c r="DA53" s="73"/>
      <c r="DB53" s="73"/>
      <c r="DC53" s="73"/>
      <c r="DD53" s="73"/>
    </row>
    <row r="54" spans="4:108" ht="24" customHeight="1" x14ac:dyDescent="0.25">
      <c r="D54" s="86"/>
      <c r="E54" s="189" t="s">
        <v>81</v>
      </c>
      <c r="F54" s="189"/>
      <c r="G54" s="189"/>
      <c r="H54" s="189"/>
      <c r="I54" s="127"/>
      <c r="J54" s="213"/>
      <c r="K54" s="214"/>
      <c r="L54" s="215"/>
      <c r="M54" s="215"/>
      <c r="N54" s="215"/>
      <c r="O54" s="215"/>
      <c r="P54" s="215"/>
      <c r="Q54" s="215">
        <f t="shared" ref="Q54:W54" si="35">Q45</f>
        <v>405</v>
      </c>
      <c r="R54" s="215">
        <f t="shared" si="35"/>
        <v>-2194</v>
      </c>
      <c r="S54" s="215">
        <f>S45</f>
        <v>-71</v>
      </c>
      <c r="T54" s="215">
        <f>T45</f>
        <v>1529.18993</v>
      </c>
      <c r="U54" s="215">
        <f>U45</f>
        <v>602</v>
      </c>
      <c r="V54" s="215">
        <f>V45</f>
        <v>956.18993</v>
      </c>
      <c r="W54" s="215">
        <f t="shared" si="35"/>
        <v>1636</v>
      </c>
      <c r="X54" s="114"/>
      <c r="Y54" s="114"/>
      <c r="Z54" s="215">
        <f>Z45</f>
        <v>1076.0586546394397</v>
      </c>
      <c r="AA54" s="215">
        <f>AA45</f>
        <v>1026.8182226979688</v>
      </c>
      <c r="AB54" s="114"/>
      <c r="AC54" s="146"/>
      <c r="AD54" s="146">
        <v>252</v>
      </c>
      <c r="AE54" s="102">
        <f t="shared" si="1"/>
        <v>854</v>
      </c>
      <c r="AF54" s="102" t="e">
        <f>#REF!-AE54</f>
        <v>#REF!</v>
      </c>
      <c r="AG54" s="215">
        <f>AG45</f>
        <v>-1203</v>
      </c>
      <c r="AH54" s="215">
        <f>AH45</f>
        <v>1033</v>
      </c>
      <c r="AI54" s="215">
        <f>AI45</f>
        <v>806</v>
      </c>
      <c r="AJ54" s="215">
        <f>AJ45</f>
        <v>-2747</v>
      </c>
      <c r="AK54" s="114">
        <v>-2288</v>
      </c>
      <c r="AL54" s="114">
        <v>189</v>
      </c>
      <c r="AM54" s="114">
        <v>575</v>
      </c>
      <c r="AN54" s="114"/>
      <c r="AO54" s="114">
        <v>252</v>
      </c>
      <c r="AP54" s="67" t="e">
        <f>(V57-#REF!)/#REF!</f>
        <v>#REF!</v>
      </c>
      <c r="AQ54" s="132">
        <v>-1321</v>
      </c>
      <c r="AR54" s="73"/>
      <c r="AS54" s="73">
        <v>-254.98417000000001</v>
      </c>
      <c r="AT54" s="73"/>
      <c r="AU54" s="73">
        <v>-6795.5197200000002</v>
      </c>
      <c r="AV54" s="73"/>
      <c r="AW54" s="104">
        <v>-2828.4747400000001</v>
      </c>
      <c r="AX54" s="104">
        <v>-2668</v>
      </c>
      <c r="AY54" s="73"/>
      <c r="AZ54" s="73"/>
      <c r="BA54" s="73"/>
      <c r="BB54" s="73">
        <v>-6690.8644199999999</v>
      </c>
      <c r="BC54" s="73">
        <v>-1193.77395057734</v>
      </c>
      <c r="BD54" s="73"/>
      <c r="BE54" s="73"/>
      <c r="BF54" s="73">
        <f t="shared" si="29"/>
        <v>7723.8644199999999</v>
      </c>
      <c r="BG54" s="73" t="e">
        <f>#REF!-BC54</f>
        <v>#REF!</v>
      </c>
      <c r="BH54" s="73">
        <f t="shared" si="30"/>
        <v>0</v>
      </c>
      <c r="BI54" s="73" t="e">
        <f>BE54-#REF!</f>
        <v>#REF!</v>
      </c>
      <c r="BJ54" s="105">
        <v>0</v>
      </c>
      <c r="BK54" s="105">
        <v>0</v>
      </c>
      <c r="BL54" s="105">
        <v>0</v>
      </c>
      <c r="BM54" s="105">
        <v>0</v>
      </c>
      <c r="BN54" s="105">
        <v>256.29606000000001</v>
      </c>
      <c r="BO54" s="105">
        <v>-4000.5659799999999</v>
      </c>
      <c r="BP54" s="105">
        <v>-1174.0714800000001</v>
      </c>
      <c r="BQ54" s="105">
        <v>-0.120000000000346</v>
      </c>
      <c r="BR54" s="133">
        <v>3877.0524099999998</v>
      </c>
      <c r="BS54" s="133">
        <v>6653.5542999999998</v>
      </c>
      <c r="BT54" s="73"/>
      <c r="BU54" s="73" t="e">
        <f>BJ54-#REF!</f>
        <v>#REF!</v>
      </c>
      <c r="BV54" s="73" t="e">
        <f>BK54-#REF!</f>
        <v>#REF!</v>
      </c>
      <c r="BW54" s="73" t="e">
        <f>BL54-#REF!</f>
        <v>#REF!</v>
      </c>
      <c r="BX54" s="73" t="e">
        <f>BM54-#REF!</f>
        <v>#REF!</v>
      </c>
      <c r="BY54" s="73" t="e">
        <f>BN54-#REF!</f>
        <v>#REF!</v>
      </c>
      <c r="BZ54" s="73">
        <f t="shared" si="33"/>
        <v>-5033.5659799999994</v>
      </c>
      <c r="CA54" s="73">
        <f t="shared" si="34"/>
        <v>28.928519999999935</v>
      </c>
      <c r="CB54" s="73" t="e">
        <f>BQ54-#REF!</f>
        <v>#REF!</v>
      </c>
      <c r="CC54" s="73" t="e">
        <f>BR54-#REF!</f>
        <v>#REF!</v>
      </c>
      <c r="CD54" s="73" t="e">
        <f>BS54-#REF!</f>
        <v>#REF!</v>
      </c>
      <c r="CE54" s="134"/>
      <c r="CF54" s="134"/>
      <c r="CH54" s="73"/>
      <c r="CI54" s="73"/>
      <c r="CJ54" s="73" t="e">
        <f>ROUND(#REF!,0)</f>
        <v>#REF!</v>
      </c>
      <c r="CK54" s="73">
        <f>ROUND(J54,0)</f>
        <v>0</v>
      </c>
      <c r="CL54" s="73" t="e">
        <f>ROUND(#REF!,0)</f>
        <v>#REF!</v>
      </c>
      <c r="CM54" s="73">
        <f>ROUND(I54,0)</f>
        <v>0</v>
      </c>
      <c r="CN54" s="73" t="e">
        <f>ROUND(#REF!,0)</f>
        <v>#REF!</v>
      </c>
      <c r="CO54" s="73" t="e">
        <f>ROUND(#REF!,0)</f>
        <v>#REF!</v>
      </c>
      <c r="CP54" s="73">
        <f>ROUND(AG54,0)</f>
        <v>-1203</v>
      </c>
      <c r="CQ54" s="73" t="e">
        <f>ROUND(#REF!,0)</f>
        <v>#REF!</v>
      </c>
      <c r="CR54" s="73">
        <f>ROUND(AH54,0)</f>
        <v>1033</v>
      </c>
      <c r="CS54" s="73" t="e">
        <f>ROUND(#REF!,0)</f>
        <v>#REF!</v>
      </c>
      <c r="CT54" s="73"/>
      <c r="CU54" s="73"/>
      <c r="CV54" s="73"/>
      <c r="CW54" s="73"/>
      <c r="CX54" s="73"/>
      <c r="CY54" s="73"/>
      <c r="CZ54" s="73">
        <v>-1203</v>
      </c>
      <c r="DA54" s="73"/>
      <c r="DB54" s="73"/>
      <c r="DC54" s="73"/>
      <c r="DD54" s="73"/>
    </row>
    <row r="55" spans="4:108" ht="24" customHeight="1" x14ac:dyDescent="0.25">
      <c r="D55" s="86"/>
      <c r="E55" s="189" t="s">
        <v>82</v>
      </c>
      <c r="F55" s="189"/>
      <c r="G55" s="189"/>
      <c r="H55" s="189"/>
      <c r="I55" s="216"/>
      <c r="J55" s="217"/>
      <c r="K55" s="218"/>
      <c r="L55" s="216">
        <v>0</v>
      </c>
      <c r="M55" s="98">
        <f>L55-AI55</f>
        <v>0</v>
      </c>
      <c r="N55" s="168">
        <v>0</v>
      </c>
      <c r="O55" s="216">
        <v>0</v>
      </c>
      <c r="P55" s="168">
        <v>0</v>
      </c>
      <c r="Q55" s="168">
        <v>0</v>
      </c>
      <c r="R55" s="218">
        <v>0</v>
      </c>
      <c r="S55" s="219">
        <v>0</v>
      </c>
      <c r="T55" s="219">
        <v>0</v>
      </c>
      <c r="U55" s="218">
        <v>0</v>
      </c>
      <c r="V55" s="219">
        <v>0</v>
      </c>
      <c r="W55" s="219">
        <v>0</v>
      </c>
      <c r="X55" s="205"/>
      <c r="Y55" s="205"/>
      <c r="Z55" s="206">
        <v>0</v>
      </c>
      <c r="AA55" s="205">
        <v>0</v>
      </c>
      <c r="AB55" s="205"/>
      <c r="AC55" s="207"/>
      <c r="AD55" s="207"/>
      <c r="AE55" s="102">
        <f t="shared" si="1"/>
        <v>0</v>
      </c>
      <c r="AF55" s="102" t="e">
        <f>#REF!-AE55</f>
        <v>#REF!</v>
      </c>
      <c r="AG55" s="204">
        <v>0</v>
      </c>
      <c r="AH55" s="219">
        <v>0</v>
      </c>
      <c r="AI55" s="218"/>
      <c r="AJ55" s="218"/>
      <c r="AK55" s="205"/>
      <c r="AL55" s="205"/>
      <c r="AM55" s="205"/>
      <c r="AN55" s="205"/>
      <c r="AO55" s="205"/>
      <c r="AP55" s="67" t="e">
        <f>(V58-#REF!)/#REF!</f>
        <v>#REF!</v>
      </c>
      <c r="AQ55" s="124">
        <v>0</v>
      </c>
      <c r="AR55" s="73"/>
      <c r="AS55" s="73">
        <v>0</v>
      </c>
      <c r="AT55" s="73"/>
      <c r="AU55" s="73">
        <v>0</v>
      </c>
      <c r="AV55" s="73"/>
      <c r="AW55" s="104">
        <v>0</v>
      </c>
      <c r="AX55" s="104">
        <v>0</v>
      </c>
      <c r="AY55" s="73"/>
      <c r="AZ55" s="73"/>
      <c r="BA55" s="73"/>
      <c r="BB55" s="73">
        <v>0</v>
      </c>
      <c r="BC55" s="73">
        <v>0</v>
      </c>
      <c r="BD55" s="73"/>
      <c r="BE55" s="73"/>
      <c r="BF55" s="73">
        <f t="shared" si="29"/>
        <v>0</v>
      </c>
      <c r="BG55" s="73" t="e">
        <f>#REF!-BC55</f>
        <v>#REF!</v>
      </c>
      <c r="BH55" s="73">
        <f t="shared" si="30"/>
        <v>0</v>
      </c>
      <c r="BI55" s="73" t="e">
        <f>BE55-#REF!</f>
        <v>#REF!</v>
      </c>
      <c r="BJ55" s="105">
        <v>0</v>
      </c>
      <c r="BK55" s="105">
        <v>0</v>
      </c>
      <c r="BL55" s="105">
        <v>0</v>
      </c>
      <c r="BM55" s="105">
        <v>0</v>
      </c>
      <c r="BN55" s="105">
        <v>0</v>
      </c>
      <c r="BO55" s="105">
        <v>0</v>
      </c>
      <c r="BP55" s="105">
        <v>0</v>
      </c>
      <c r="BQ55" s="105">
        <v>0</v>
      </c>
      <c r="BR55" s="169">
        <v>0</v>
      </c>
      <c r="BS55" s="169">
        <v>-151.70054999999999</v>
      </c>
      <c r="BT55" s="73"/>
      <c r="BU55" s="73" t="e">
        <f>BJ55-#REF!</f>
        <v>#REF!</v>
      </c>
      <c r="BV55" s="73" t="e">
        <f>BK55-#REF!</f>
        <v>#REF!</v>
      </c>
      <c r="BW55" s="73" t="e">
        <f>BL55-#REF!</f>
        <v>#REF!</v>
      </c>
      <c r="BX55" s="73" t="e">
        <f>BM55-#REF!</f>
        <v>#REF!</v>
      </c>
      <c r="BY55" s="73" t="e">
        <f>BN55-#REF!</f>
        <v>#REF!</v>
      </c>
      <c r="BZ55" s="73">
        <f t="shared" si="33"/>
        <v>0</v>
      </c>
      <c r="CA55" s="73">
        <f t="shared" si="34"/>
        <v>0</v>
      </c>
      <c r="CB55" s="73" t="e">
        <f>BQ55-#REF!</f>
        <v>#REF!</v>
      </c>
      <c r="CC55" s="73" t="e">
        <f>BR55-#REF!</f>
        <v>#REF!</v>
      </c>
      <c r="CD55" s="73" t="e">
        <f>BS55-#REF!</f>
        <v>#REF!</v>
      </c>
      <c r="CE55" s="126"/>
      <c r="CF55" s="126"/>
      <c r="CH55" s="73"/>
      <c r="CI55" s="73"/>
      <c r="CJ55" s="73" t="e">
        <f>ROUND(#REF!,0)</f>
        <v>#REF!</v>
      </c>
      <c r="CK55" s="73">
        <f>ROUND(J55,0)</f>
        <v>0</v>
      </c>
      <c r="CL55" s="73" t="e">
        <f>ROUND(#REF!,0)</f>
        <v>#REF!</v>
      </c>
      <c r="CM55" s="73">
        <f>ROUND(I55,0)</f>
        <v>0</v>
      </c>
      <c r="CN55" s="73" t="e">
        <f>ROUND(#REF!,0)</f>
        <v>#REF!</v>
      </c>
      <c r="CO55" s="73" t="e">
        <f>ROUND(#REF!,0)</f>
        <v>#REF!</v>
      </c>
      <c r="CP55" s="73">
        <f>ROUND(AG55,0)</f>
        <v>0</v>
      </c>
      <c r="CQ55" s="73" t="e">
        <f>ROUND(#REF!,0)</f>
        <v>#REF!</v>
      </c>
      <c r="CR55" s="73">
        <f>ROUND(AH55,0)</f>
        <v>0</v>
      </c>
      <c r="CS55" s="73" t="e">
        <f>ROUND(#REF!,0)</f>
        <v>#REF!</v>
      </c>
      <c r="CT55" s="73"/>
      <c r="CU55" s="73"/>
      <c r="CV55" s="73"/>
      <c r="CW55" s="73"/>
      <c r="CX55" s="73"/>
      <c r="CY55" s="73"/>
      <c r="CZ55" s="73">
        <v>0</v>
      </c>
      <c r="DA55" s="73"/>
      <c r="DB55" s="73"/>
      <c r="DC55" s="73"/>
      <c r="DD55" s="73"/>
    </row>
    <row r="56" spans="4:108" ht="5.0999999999999996" customHeight="1" x14ac:dyDescent="0.25">
      <c r="D56" s="86"/>
      <c r="E56" s="96"/>
      <c r="F56" s="147"/>
      <c r="G56" s="147"/>
      <c r="H56" s="147"/>
      <c r="I56" s="119"/>
      <c r="J56" s="220"/>
      <c r="K56" s="220"/>
      <c r="L56" s="119"/>
      <c r="M56" s="221"/>
      <c r="N56" s="220"/>
      <c r="O56" s="119"/>
      <c r="P56" s="220"/>
      <c r="Q56" s="220"/>
      <c r="R56" s="220"/>
      <c r="S56" s="222"/>
      <c r="T56" s="222"/>
      <c r="U56" s="220"/>
      <c r="V56" s="222"/>
      <c r="W56" s="223"/>
      <c r="X56" s="224"/>
      <c r="Y56" s="224"/>
      <c r="Z56" s="225"/>
      <c r="AA56" s="224"/>
      <c r="AB56" s="224"/>
      <c r="AC56" s="226"/>
      <c r="AD56" s="226"/>
      <c r="AE56" s="102">
        <f t="shared" si="1"/>
        <v>0</v>
      </c>
      <c r="AF56" s="102" t="e">
        <f>#REF!-AE56</f>
        <v>#REF!</v>
      </c>
      <c r="AG56" s="227"/>
      <c r="AH56" s="222"/>
      <c r="AI56" s="220"/>
      <c r="AJ56" s="220"/>
      <c r="AK56" s="224"/>
      <c r="AL56" s="224"/>
      <c r="AM56" s="224"/>
      <c r="AN56" s="224"/>
      <c r="AO56" s="224"/>
      <c r="AP56" s="67" t="e">
        <f>(V59-#REF!)/#REF!</f>
        <v>#REF!</v>
      </c>
      <c r="AQ56" s="124"/>
      <c r="AR56" s="73"/>
      <c r="AS56" s="73"/>
      <c r="AT56" s="73"/>
      <c r="AU56" s="73"/>
      <c r="AV56" s="73"/>
      <c r="AY56" s="73"/>
      <c r="AZ56" s="73"/>
      <c r="BA56" s="73"/>
      <c r="BB56" s="73"/>
      <c r="BC56" s="73"/>
      <c r="BD56" s="73"/>
      <c r="BE56" s="73"/>
      <c r="BF56" s="73">
        <f t="shared" si="29"/>
        <v>0</v>
      </c>
      <c r="BG56" s="73" t="e">
        <f>#REF!-BC56</f>
        <v>#REF!</v>
      </c>
      <c r="BH56" s="73">
        <f t="shared" si="30"/>
        <v>0</v>
      </c>
      <c r="BI56" s="73" t="e">
        <f>BE56-#REF!</f>
        <v>#REF!</v>
      </c>
      <c r="BJ56" s="105"/>
      <c r="BK56" s="105"/>
      <c r="BL56" s="105"/>
      <c r="BM56" s="105"/>
      <c r="BN56" s="105"/>
      <c r="BO56" s="105"/>
      <c r="BP56" s="105"/>
      <c r="BQ56" s="105"/>
      <c r="BR56" s="125"/>
      <c r="BS56" s="125"/>
      <c r="BT56" s="73"/>
      <c r="BU56" s="73"/>
      <c r="BV56" s="73"/>
      <c r="BW56" s="73"/>
      <c r="BX56" s="73"/>
      <c r="BY56" s="73"/>
      <c r="BZ56" s="73"/>
      <c r="CA56" s="73"/>
      <c r="CB56" s="73"/>
      <c r="CC56" s="73"/>
      <c r="CD56" s="73"/>
      <c r="CE56" s="126"/>
      <c r="CF56" s="126"/>
      <c r="CH56" s="73"/>
      <c r="CI56" s="73"/>
      <c r="CJ56" s="73"/>
      <c r="CK56" s="73"/>
      <c r="CL56" s="73"/>
      <c r="CM56" s="73"/>
      <c r="CN56" s="73"/>
      <c r="CO56" s="73"/>
      <c r="CP56" s="73"/>
      <c r="CQ56" s="73"/>
      <c r="CR56" s="73"/>
      <c r="CS56" s="73"/>
      <c r="CT56" s="73"/>
      <c r="CU56" s="73"/>
      <c r="CV56" s="73"/>
      <c r="CW56" s="73"/>
      <c r="CX56" s="73"/>
      <c r="CY56" s="73"/>
      <c r="CZ56" s="73"/>
      <c r="DA56" s="73"/>
      <c r="DB56" s="73"/>
      <c r="DC56" s="73"/>
      <c r="DD56" s="73"/>
    </row>
    <row r="57" spans="4:108" ht="21" customHeight="1" x14ac:dyDescent="0.25">
      <c r="D57" s="86">
        <v>17</v>
      </c>
      <c r="E57" s="87" t="s">
        <v>83</v>
      </c>
      <c r="F57" s="87"/>
      <c r="G57" s="87"/>
      <c r="H57" s="87"/>
      <c r="I57" s="127"/>
      <c r="J57" s="214"/>
      <c r="K57" s="214"/>
      <c r="L57" s="127"/>
      <c r="M57" s="214"/>
      <c r="N57" s="214"/>
      <c r="O57" s="127"/>
      <c r="P57" s="214"/>
      <c r="Q57" s="214"/>
      <c r="R57" s="214"/>
      <c r="S57" s="223"/>
      <c r="T57" s="223"/>
      <c r="U57" s="214"/>
      <c r="V57" s="223"/>
      <c r="W57" s="215"/>
      <c r="X57" s="224"/>
      <c r="Y57" s="224"/>
      <c r="Z57" s="225"/>
      <c r="AA57" s="224"/>
      <c r="AB57" s="224"/>
      <c r="AC57" s="226"/>
      <c r="AD57" s="226"/>
      <c r="AE57" s="102">
        <f t="shared" si="1"/>
        <v>0</v>
      </c>
      <c r="AF57" s="102" t="e">
        <f>#REF!-AE57</f>
        <v>#REF!</v>
      </c>
      <c r="AG57" s="228"/>
      <c r="AH57" s="223"/>
      <c r="AI57" s="214"/>
      <c r="AJ57" s="214"/>
      <c r="AK57" s="224"/>
      <c r="AL57" s="224"/>
      <c r="AM57" s="224"/>
      <c r="AN57" s="224"/>
      <c r="AO57" s="224"/>
      <c r="AP57" s="67" t="e">
        <f>(V60-#REF!)/#REF!</f>
        <v>#REF!</v>
      </c>
      <c r="AQ57" s="124"/>
      <c r="AR57" s="73"/>
      <c r="AS57" s="73"/>
      <c r="AT57" s="73"/>
      <c r="AU57" s="73"/>
      <c r="AV57" s="73"/>
      <c r="AY57" s="73"/>
      <c r="AZ57" s="73"/>
      <c r="BA57" s="73"/>
      <c r="BB57" s="73"/>
      <c r="BC57" s="73"/>
      <c r="BD57" s="73"/>
      <c r="BE57" s="73"/>
      <c r="BF57" s="73">
        <f t="shared" si="29"/>
        <v>0</v>
      </c>
      <c r="BG57" s="73" t="e">
        <f>#REF!-BC57</f>
        <v>#REF!</v>
      </c>
      <c r="BH57" s="73">
        <f t="shared" si="30"/>
        <v>0</v>
      </c>
      <c r="BI57" s="73" t="e">
        <f>BE57-#REF!</f>
        <v>#REF!</v>
      </c>
      <c r="BJ57" s="105">
        <v>0</v>
      </c>
      <c r="BK57" s="105">
        <v>0</v>
      </c>
      <c r="BL57" s="105">
        <v>0</v>
      </c>
      <c r="BM57" s="105">
        <v>0</v>
      </c>
      <c r="BN57" s="105">
        <v>0</v>
      </c>
      <c r="BO57" s="105">
        <v>0</v>
      </c>
      <c r="BP57" s="105">
        <v>0</v>
      </c>
      <c r="BQ57" s="105">
        <v>0</v>
      </c>
      <c r="BR57" s="125"/>
      <c r="BS57" s="125"/>
      <c r="BT57" s="73"/>
      <c r="BU57" s="73" t="e">
        <f>BJ57-#REF!</f>
        <v>#REF!</v>
      </c>
      <c r="BV57" s="73" t="e">
        <f>BK57-#REF!</f>
        <v>#REF!</v>
      </c>
      <c r="BW57" s="73" t="e">
        <f>BL57-#REF!</f>
        <v>#REF!</v>
      </c>
      <c r="BX57" s="73" t="e">
        <f>BM57-#REF!</f>
        <v>#REF!</v>
      </c>
      <c r="BY57" s="73" t="e">
        <f>BN57-#REF!</f>
        <v>#REF!</v>
      </c>
      <c r="BZ57" s="73">
        <f>BO57-AH57</f>
        <v>0</v>
      </c>
      <c r="CA57" s="73">
        <f>BP57-AG57</f>
        <v>0</v>
      </c>
      <c r="CB57" s="73" t="e">
        <f>BQ57-#REF!</f>
        <v>#REF!</v>
      </c>
      <c r="CC57" s="73" t="e">
        <f>BR57-#REF!</f>
        <v>#REF!</v>
      </c>
      <c r="CD57" s="73" t="e">
        <f>BS57-#REF!</f>
        <v>#REF!</v>
      </c>
      <c r="CE57" s="126"/>
      <c r="CF57" s="126"/>
      <c r="CH57" s="73"/>
      <c r="CI57" s="73"/>
      <c r="CJ57" s="73"/>
      <c r="CK57" s="73"/>
      <c r="CL57" s="73"/>
      <c r="CM57" s="73"/>
      <c r="CN57" s="73"/>
      <c r="CO57" s="73"/>
      <c r="CP57" s="73"/>
      <c r="CQ57" s="73"/>
      <c r="CR57" s="73"/>
      <c r="CS57" s="73"/>
      <c r="CT57" s="73"/>
      <c r="CU57" s="73"/>
      <c r="CV57" s="73"/>
      <c r="CW57" s="73"/>
      <c r="CX57" s="73"/>
      <c r="CY57" s="73"/>
      <c r="CZ57" s="73"/>
      <c r="DA57" s="73"/>
      <c r="DB57" s="73"/>
      <c r="DC57" s="73"/>
      <c r="DD57" s="73"/>
    </row>
    <row r="58" spans="4:108" ht="21" customHeight="1" x14ac:dyDescent="0.25">
      <c r="D58" s="86"/>
      <c r="E58" s="96" t="s">
        <v>81</v>
      </c>
      <c r="F58" s="96"/>
      <c r="G58" s="96"/>
      <c r="H58" s="96"/>
      <c r="I58" s="127"/>
      <c r="J58" s="214"/>
      <c r="K58" s="214"/>
      <c r="L58" s="215"/>
      <c r="M58" s="215"/>
      <c r="N58" s="215"/>
      <c r="O58" s="215"/>
      <c r="P58" s="215"/>
      <c r="Q58" s="215">
        <v>-88</v>
      </c>
      <c r="R58" s="215">
        <f t="array" ref="R58">SUM(ROUND(R48:R51,0))</f>
        <v>198</v>
      </c>
      <c r="S58" s="215">
        <f t="array" ref="S58">SUM(ROUND(S48:S51,0))</f>
        <v>-82</v>
      </c>
      <c r="T58" s="215">
        <f t="array" ref="T58">SUM(ROUND(T48:T51,0))</f>
        <v>39</v>
      </c>
      <c r="U58" s="215">
        <v>-1</v>
      </c>
      <c r="V58" s="215">
        <f t="array" ref="V58">SUM(ROUND(V48:V51,0))</f>
        <v>-25</v>
      </c>
      <c r="W58" s="215">
        <v>16</v>
      </c>
      <c r="X58" s="114"/>
      <c r="Y58" s="114"/>
      <c r="Z58" s="229">
        <v>0</v>
      </c>
      <c r="AA58" s="114">
        <v>57</v>
      </c>
      <c r="AB58" s="114"/>
      <c r="AC58" s="146"/>
      <c r="AD58" s="146">
        <v>-1</v>
      </c>
      <c r="AE58" s="102">
        <f t="shared" si="1"/>
        <v>-2</v>
      </c>
      <c r="AF58" s="102" t="e">
        <f>#REF!-AE58</f>
        <v>#REF!</v>
      </c>
      <c r="AG58" s="215">
        <f t="array" ref="AG58">SUM(ROUND(AG48:AG51,0))</f>
        <v>163</v>
      </c>
      <c r="AH58" s="215">
        <f t="array" ref="AH58">SUM(ROUND(AH48:AH51,0))</f>
        <v>17</v>
      </c>
      <c r="AI58" s="215">
        <f t="array" ref="AI58">SUM(ROUND(AI48:AI51,0))</f>
        <v>0</v>
      </c>
      <c r="AJ58" s="215">
        <f t="array" ref="AJ58">SUM(ROUND(AJ48:AJ51,0))</f>
        <v>0</v>
      </c>
      <c r="AK58" s="114">
        <v>53</v>
      </c>
      <c r="AL58" s="114">
        <v>-1</v>
      </c>
      <c r="AM58" s="114">
        <v>8</v>
      </c>
      <c r="AN58" s="114"/>
      <c r="AO58" s="114">
        <v>-1</v>
      </c>
      <c r="AP58" s="67" t="e">
        <f>(V61-#REF!)/#REF!</f>
        <v>#REF!</v>
      </c>
      <c r="AQ58" s="114">
        <v>444</v>
      </c>
      <c r="AR58" s="73"/>
      <c r="AS58" s="73">
        <v>72.097059999999999</v>
      </c>
      <c r="AT58" s="73"/>
      <c r="AU58" s="73">
        <v>36.564129999999999</v>
      </c>
      <c r="AV58" s="73"/>
      <c r="AW58" s="104">
        <v>3.3257500000000002</v>
      </c>
      <c r="AX58" s="104">
        <v>28.585360000000001</v>
      </c>
      <c r="AY58" s="73"/>
      <c r="AZ58" s="73"/>
      <c r="BA58" s="73"/>
      <c r="BB58" s="73">
        <v>36.564129999999999</v>
      </c>
      <c r="BC58" s="73">
        <v>4.6530199999999997</v>
      </c>
      <c r="BD58" s="73"/>
      <c r="BE58" s="73"/>
      <c r="BF58" s="73">
        <f t="shared" si="29"/>
        <v>-19.564129999999999</v>
      </c>
      <c r="BG58" s="73" t="e">
        <f>#REF!-BC58</f>
        <v>#REF!</v>
      </c>
      <c r="BH58" s="73">
        <f t="shared" si="30"/>
        <v>0</v>
      </c>
      <c r="BI58" s="73" t="e">
        <f>BE58-#REF!</f>
        <v>#REF!</v>
      </c>
      <c r="BJ58" s="105">
        <v>0</v>
      </c>
      <c r="BK58" s="105">
        <v>0</v>
      </c>
      <c r="BL58" s="105">
        <v>0</v>
      </c>
      <c r="BM58" s="105">
        <v>0</v>
      </c>
      <c r="BN58" s="105">
        <v>99.064490000000006</v>
      </c>
      <c r="BO58" s="105">
        <v>-295.92555551206601</v>
      </c>
      <c r="BP58" s="105">
        <v>135.42053551206601</v>
      </c>
      <c r="BQ58" s="105">
        <v>0</v>
      </c>
      <c r="BR58" s="133">
        <v>328.50823000000003</v>
      </c>
      <c r="BS58" s="133">
        <v>187.82394950012201</v>
      </c>
      <c r="BT58" s="73"/>
      <c r="BU58" s="73" t="e">
        <f>BJ58-#REF!</f>
        <v>#REF!</v>
      </c>
      <c r="BV58" s="73" t="e">
        <f>BK58-#REF!</f>
        <v>#REF!</v>
      </c>
      <c r="BW58" s="73" t="e">
        <f>BL58-#REF!</f>
        <v>#REF!</v>
      </c>
      <c r="BX58" s="73" t="e">
        <f>BM58-#REF!</f>
        <v>#REF!</v>
      </c>
      <c r="BY58" s="73" t="e">
        <f>BN58-#REF!</f>
        <v>#REF!</v>
      </c>
      <c r="BZ58" s="73">
        <f>BO58-AH58</f>
        <v>-312.92555551206601</v>
      </c>
      <c r="CA58" s="73">
        <f>BP58-AG58</f>
        <v>-27.57946448793399</v>
      </c>
      <c r="CB58" s="73" t="e">
        <f>BQ58-#REF!</f>
        <v>#REF!</v>
      </c>
      <c r="CC58" s="73" t="e">
        <f>BR58-#REF!</f>
        <v>#REF!</v>
      </c>
      <c r="CD58" s="73" t="e">
        <f>BS58-#REF!</f>
        <v>#REF!</v>
      </c>
      <c r="CE58" s="134"/>
      <c r="CF58" s="134"/>
      <c r="CH58" s="73"/>
      <c r="CI58" s="73"/>
      <c r="CJ58" s="73" t="e">
        <f>ROUND(#REF!,0)</f>
        <v>#REF!</v>
      </c>
      <c r="CK58" s="73">
        <f>ROUND(J58,0)</f>
        <v>0</v>
      </c>
      <c r="CL58" s="73" t="e">
        <f>ROUND(#REF!,0)</f>
        <v>#REF!</v>
      </c>
      <c r="CM58" s="73">
        <f>ROUND(I58,0)</f>
        <v>0</v>
      </c>
      <c r="CN58" s="73" t="e">
        <f>ROUND(#REF!,0)</f>
        <v>#REF!</v>
      </c>
      <c r="CO58" s="73" t="e">
        <f>ROUND(#REF!,0)</f>
        <v>#REF!</v>
      </c>
      <c r="CP58" s="73">
        <f>ROUND(AG58,0)</f>
        <v>163</v>
      </c>
      <c r="CQ58" s="73" t="e">
        <f>ROUND(#REF!,0)</f>
        <v>#REF!</v>
      </c>
      <c r="CR58" s="73">
        <f>ROUND(AH58,0)</f>
        <v>17</v>
      </c>
      <c r="CS58" s="73" t="e">
        <f>ROUND(#REF!,0)</f>
        <v>#REF!</v>
      </c>
      <c r="CT58" s="73"/>
      <c r="CU58" s="73"/>
      <c r="CV58" s="73"/>
      <c r="CW58" s="73"/>
      <c r="CX58" s="73"/>
      <c r="CY58" s="73"/>
      <c r="CZ58" s="73">
        <v>163</v>
      </c>
      <c r="DA58" s="73"/>
      <c r="DB58" s="73"/>
      <c r="DC58" s="73"/>
      <c r="DD58" s="73"/>
    </row>
    <row r="59" spans="4:108" ht="18.75" customHeight="1" x14ac:dyDescent="0.25">
      <c r="D59" s="86"/>
      <c r="E59" s="96" t="s">
        <v>82</v>
      </c>
      <c r="F59" s="230"/>
      <c r="G59" s="230"/>
      <c r="H59" s="230"/>
      <c r="I59" s="216"/>
      <c r="J59" s="218"/>
      <c r="K59" s="218"/>
      <c r="L59" s="149">
        <v>0</v>
      </c>
      <c r="M59" s="149">
        <f>L59-AI59</f>
        <v>0</v>
      </c>
      <c r="N59" s="149">
        <v>0</v>
      </c>
      <c r="O59" s="149">
        <v>0</v>
      </c>
      <c r="P59" s="149">
        <v>0</v>
      </c>
      <c r="Q59" s="149">
        <v>0</v>
      </c>
      <c r="R59" s="218">
        <v>0</v>
      </c>
      <c r="S59" s="149">
        <v>0</v>
      </c>
      <c r="T59" s="149">
        <v>0</v>
      </c>
      <c r="U59" s="149">
        <v>0</v>
      </c>
      <c r="V59" s="149">
        <v>0</v>
      </c>
      <c r="W59" s="149">
        <v>0</v>
      </c>
      <c r="X59" s="224"/>
      <c r="Y59" s="224"/>
      <c r="Z59" s="225">
        <v>0</v>
      </c>
      <c r="AA59" s="224">
        <v>0</v>
      </c>
      <c r="AB59" s="224"/>
      <c r="AC59" s="226"/>
      <c r="AD59" s="226"/>
      <c r="AE59" s="102">
        <f t="shared" si="1"/>
        <v>0</v>
      </c>
      <c r="AF59" s="102" t="e">
        <f>#REF!-AE59</f>
        <v>#REF!</v>
      </c>
      <c r="AG59" s="231">
        <v>0</v>
      </c>
      <c r="AH59" s="219">
        <v>0</v>
      </c>
      <c r="AI59" s="218">
        <v>0</v>
      </c>
      <c r="AJ59" s="218"/>
      <c r="AK59" s="224"/>
      <c r="AL59" s="224"/>
      <c r="AM59" s="224"/>
      <c r="AN59" s="224"/>
      <c r="AO59" s="224"/>
      <c r="AP59" s="67" t="e">
        <f>(V62-#REF!)/#REF!</f>
        <v>#REF!</v>
      </c>
      <c r="AQ59" s="124">
        <v>0</v>
      </c>
      <c r="AR59" s="73"/>
      <c r="AS59" s="73">
        <v>0</v>
      </c>
      <c r="AT59" s="73"/>
      <c r="AU59" s="73">
        <v>0</v>
      </c>
      <c r="AV59" s="73"/>
      <c r="AW59" s="104">
        <v>0</v>
      </c>
      <c r="AX59" s="104">
        <v>0</v>
      </c>
      <c r="AY59" s="73"/>
      <c r="AZ59" s="73"/>
      <c r="BA59" s="73"/>
      <c r="BB59" s="73">
        <v>0</v>
      </c>
      <c r="BC59" s="73">
        <v>0</v>
      </c>
      <c r="BD59" s="73"/>
      <c r="BE59" s="73"/>
      <c r="BF59" s="73">
        <f t="shared" si="29"/>
        <v>0</v>
      </c>
      <c r="BG59" s="73" t="e">
        <f>#REF!-BC59</f>
        <v>#REF!</v>
      </c>
      <c r="BH59" s="73">
        <f t="shared" si="30"/>
        <v>0</v>
      </c>
      <c r="BI59" s="73" t="e">
        <f>BE59-#REF!</f>
        <v>#REF!</v>
      </c>
      <c r="BJ59" s="105">
        <v>0</v>
      </c>
      <c r="BK59" s="105">
        <v>0</v>
      </c>
      <c r="BL59" s="105">
        <v>0</v>
      </c>
      <c r="BM59" s="105">
        <v>0</v>
      </c>
      <c r="BN59" s="105">
        <v>0</v>
      </c>
      <c r="BO59" s="105">
        <v>0</v>
      </c>
      <c r="BP59" s="105">
        <v>0</v>
      </c>
      <c r="BQ59" s="105">
        <v>0</v>
      </c>
      <c r="BR59" s="169">
        <v>0</v>
      </c>
      <c r="BS59" s="125">
        <v>0</v>
      </c>
      <c r="BT59" s="73"/>
      <c r="BU59" s="73" t="e">
        <f>BJ59-#REF!</f>
        <v>#REF!</v>
      </c>
      <c r="BV59" s="73" t="e">
        <f>BK59-#REF!</f>
        <v>#REF!</v>
      </c>
      <c r="BW59" s="73" t="e">
        <f>BL59-#REF!</f>
        <v>#REF!</v>
      </c>
      <c r="BX59" s="73" t="e">
        <f>BM59-#REF!</f>
        <v>#REF!</v>
      </c>
      <c r="BY59" s="73" t="e">
        <f>BN59-#REF!</f>
        <v>#REF!</v>
      </c>
      <c r="BZ59" s="73">
        <f>BO59-AH59</f>
        <v>0</v>
      </c>
      <c r="CA59" s="73">
        <f>BP59-AG59</f>
        <v>0</v>
      </c>
      <c r="CB59" s="73" t="e">
        <f>BQ59-#REF!</f>
        <v>#REF!</v>
      </c>
      <c r="CC59" s="73" t="e">
        <f>BR59-#REF!</f>
        <v>#REF!</v>
      </c>
      <c r="CD59" s="73" t="e">
        <f>BS59-#REF!</f>
        <v>#REF!</v>
      </c>
      <c r="CE59" s="126"/>
      <c r="CF59" s="126"/>
      <c r="CH59" s="73"/>
      <c r="CI59" s="73"/>
      <c r="CJ59" s="73" t="e">
        <f>ROUND(#REF!,0)</f>
        <v>#REF!</v>
      </c>
      <c r="CK59" s="73">
        <f>ROUND(J59,0)</f>
        <v>0</v>
      </c>
      <c r="CL59" s="73" t="e">
        <f>ROUND(#REF!,0)</f>
        <v>#REF!</v>
      </c>
      <c r="CM59" s="73">
        <f>ROUND(I59,0)</f>
        <v>0</v>
      </c>
      <c r="CN59" s="73" t="e">
        <f>ROUND(#REF!,0)</f>
        <v>#REF!</v>
      </c>
      <c r="CO59" s="73" t="e">
        <f>ROUND(#REF!,0)</f>
        <v>#REF!</v>
      </c>
      <c r="CP59" s="73">
        <f>ROUND(AG59,0)</f>
        <v>0</v>
      </c>
      <c r="CQ59" s="73" t="e">
        <f>ROUND(#REF!,0)</f>
        <v>#REF!</v>
      </c>
      <c r="CR59" s="73">
        <f>ROUND(AH59,0)</f>
        <v>0</v>
      </c>
      <c r="CS59" s="73" t="e">
        <f>ROUND(#REF!,0)</f>
        <v>#REF!</v>
      </c>
      <c r="CT59" s="73"/>
      <c r="CU59" s="73"/>
      <c r="CV59" s="73"/>
      <c r="CW59" s="73"/>
      <c r="CX59" s="73"/>
      <c r="CY59" s="73"/>
      <c r="CZ59" s="73">
        <v>0</v>
      </c>
      <c r="DA59" s="73"/>
      <c r="DB59" s="73"/>
      <c r="DC59" s="73"/>
      <c r="DD59" s="73"/>
    </row>
    <row r="60" spans="4:108" ht="4.5" hidden="1" customHeight="1" x14ac:dyDescent="0.25">
      <c r="D60" s="86"/>
      <c r="E60" s="96"/>
      <c r="F60" s="96"/>
      <c r="G60" s="96"/>
      <c r="H60" s="96"/>
      <c r="I60" s="119"/>
      <c r="J60" s="220"/>
      <c r="K60" s="220"/>
      <c r="L60" s="119"/>
      <c r="M60" s="220"/>
      <c r="N60" s="220"/>
      <c r="O60" s="119"/>
      <c r="P60" s="220"/>
      <c r="Q60" s="220"/>
      <c r="R60" s="220"/>
      <c r="S60" s="223"/>
      <c r="T60" s="223"/>
      <c r="U60" s="220"/>
      <c r="V60" s="223"/>
      <c r="W60" s="223"/>
      <c r="X60" s="224"/>
      <c r="Y60" s="224"/>
      <c r="Z60" s="225"/>
      <c r="AA60" s="224"/>
      <c r="AB60" s="224"/>
      <c r="AC60" s="226"/>
      <c r="AD60" s="226"/>
      <c r="AE60" s="102">
        <f t="shared" si="1"/>
        <v>0</v>
      </c>
      <c r="AF60" s="102" t="e">
        <f>#REF!-AE60</f>
        <v>#REF!</v>
      </c>
      <c r="AG60" s="228"/>
      <c r="AH60" s="223"/>
      <c r="AI60" s="220"/>
      <c r="AJ60" s="220"/>
      <c r="AK60" s="224"/>
      <c r="AL60" s="224"/>
      <c r="AM60" s="224"/>
      <c r="AN60" s="224"/>
      <c r="AO60" s="224"/>
      <c r="AP60" s="67" t="e">
        <f>(V63-#REF!)/#REF!</f>
        <v>#REF!</v>
      </c>
      <c r="AQ60" s="124"/>
      <c r="AR60" s="73"/>
      <c r="AS60" s="73"/>
      <c r="AT60" s="73"/>
      <c r="AU60" s="73"/>
      <c r="AV60" s="73"/>
      <c r="AY60" s="73"/>
      <c r="AZ60" s="73"/>
      <c r="BA60" s="73"/>
      <c r="BB60" s="73"/>
      <c r="BC60" s="73"/>
      <c r="BD60" s="73"/>
      <c r="BE60" s="73"/>
      <c r="BF60" s="73">
        <f t="shared" si="29"/>
        <v>0</v>
      </c>
      <c r="BG60" s="73" t="e">
        <f>#REF!-BC60</f>
        <v>#REF!</v>
      </c>
      <c r="BH60" s="73">
        <f t="shared" si="30"/>
        <v>0</v>
      </c>
      <c r="BI60" s="73" t="e">
        <f>BE60-#REF!</f>
        <v>#REF!</v>
      </c>
      <c r="BJ60" s="105"/>
      <c r="BK60" s="105"/>
      <c r="BL60" s="105"/>
      <c r="BM60" s="105"/>
      <c r="BN60" s="105"/>
      <c r="BO60" s="105"/>
      <c r="BP60" s="105"/>
      <c r="BQ60" s="105"/>
      <c r="BR60" s="125"/>
      <c r="BS60" s="232"/>
      <c r="BT60" s="73"/>
      <c r="BU60" s="73"/>
      <c r="BV60" s="73"/>
      <c r="BW60" s="73"/>
      <c r="BX60" s="73"/>
      <c r="BY60" s="73"/>
      <c r="BZ60" s="73"/>
      <c r="CA60" s="73"/>
      <c r="CB60" s="73"/>
      <c r="CC60" s="73"/>
      <c r="CD60" s="73"/>
      <c r="CE60" s="126"/>
      <c r="CF60" s="126"/>
      <c r="CH60" s="73"/>
      <c r="CI60" s="73"/>
      <c r="CJ60" s="73"/>
      <c r="CK60" s="73"/>
      <c r="CL60" s="73"/>
      <c r="CM60" s="73"/>
      <c r="CN60" s="73"/>
      <c r="CO60" s="73"/>
      <c r="CP60" s="73"/>
      <c r="CQ60" s="73"/>
      <c r="CR60" s="73"/>
      <c r="CS60" s="73"/>
      <c r="CT60" s="73"/>
      <c r="CU60" s="73"/>
      <c r="CV60" s="73"/>
      <c r="CW60" s="73"/>
      <c r="CX60" s="73"/>
      <c r="CY60" s="73"/>
      <c r="CZ60" s="73"/>
      <c r="DA60" s="73"/>
      <c r="DB60" s="73"/>
      <c r="DC60" s="73"/>
      <c r="DD60" s="73"/>
    </row>
    <row r="61" spans="4:108" ht="26.25" customHeight="1" x14ac:dyDescent="0.25">
      <c r="D61" s="86">
        <v>18</v>
      </c>
      <c r="E61" s="87" t="s">
        <v>84</v>
      </c>
      <c r="F61" s="87"/>
      <c r="G61" s="87"/>
      <c r="H61" s="87"/>
      <c r="I61" s="127"/>
      <c r="J61" s="214"/>
      <c r="K61" s="214"/>
      <c r="L61" s="127"/>
      <c r="M61" s="233"/>
      <c r="N61" s="233"/>
      <c r="O61" s="127"/>
      <c r="P61" s="214"/>
      <c r="Q61" s="214"/>
      <c r="R61" s="214"/>
      <c r="S61" s="223"/>
      <c r="T61" s="223"/>
      <c r="U61" s="214"/>
      <c r="V61" s="223"/>
      <c r="W61" s="215"/>
      <c r="X61" s="224"/>
      <c r="Y61" s="224"/>
      <c r="Z61" s="225"/>
      <c r="AA61" s="224"/>
      <c r="AB61" s="224"/>
      <c r="AC61" s="226"/>
      <c r="AD61" s="226"/>
      <c r="AE61" s="102">
        <f t="shared" si="1"/>
        <v>0</v>
      </c>
      <c r="AF61" s="102" t="e">
        <f>#REF!-AE61</f>
        <v>#REF!</v>
      </c>
      <c r="AG61" s="228"/>
      <c r="AH61" s="223"/>
      <c r="AI61" s="214"/>
      <c r="AJ61" s="214"/>
      <c r="AK61" s="224"/>
      <c r="AL61" s="224"/>
      <c r="AM61" s="224"/>
      <c r="AN61" s="224"/>
      <c r="AO61" s="224"/>
      <c r="AP61" s="67" t="e">
        <f>(V64-#REF!)/#REF!</f>
        <v>#REF!</v>
      </c>
      <c r="AQ61" s="124"/>
      <c r="AR61" s="73"/>
      <c r="AS61" s="73"/>
      <c r="AT61" s="73"/>
      <c r="AU61" s="73"/>
      <c r="AV61" s="73"/>
      <c r="AY61" s="73"/>
      <c r="AZ61" s="73"/>
      <c r="BA61" s="73"/>
      <c r="BB61" s="73"/>
      <c r="BC61" s="73"/>
      <c r="BD61" s="73"/>
      <c r="BE61" s="73"/>
      <c r="BF61" s="73">
        <f t="shared" si="29"/>
        <v>0</v>
      </c>
      <c r="BG61" s="73" t="e">
        <f>#REF!-BC61</f>
        <v>#REF!</v>
      </c>
      <c r="BH61" s="73">
        <f t="shared" si="30"/>
        <v>0</v>
      </c>
      <c r="BI61" s="73" t="e">
        <f>BE61-#REF!</f>
        <v>#REF!</v>
      </c>
      <c r="BJ61" s="105">
        <v>0</v>
      </c>
      <c r="BK61" s="105">
        <v>0</v>
      </c>
      <c r="BL61" s="105">
        <v>0</v>
      </c>
      <c r="BM61" s="105">
        <v>0</v>
      </c>
      <c r="BN61" s="105">
        <v>0</v>
      </c>
      <c r="BO61" s="105">
        <v>0</v>
      </c>
      <c r="BP61" s="105">
        <v>0</v>
      </c>
      <c r="BQ61" s="105">
        <v>0</v>
      </c>
      <c r="BR61" s="125"/>
      <c r="BS61" s="125"/>
      <c r="BT61" s="73"/>
      <c r="BU61" s="73" t="e">
        <f>BJ61-#REF!</f>
        <v>#REF!</v>
      </c>
      <c r="BV61" s="73" t="e">
        <f>BK61-#REF!</f>
        <v>#REF!</v>
      </c>
      <c r="BW61" s="73" t="e">
        <f>BL61-#REF!</f>
        <v>#REF!</v>
      </c>
      <c r="BX61" s="73" t="e">
        <f>BM61-#REF!</f>
        <v>#REF!</v>
      </c>
      <c r="BY61" s="73" t="e">
        <f>BN61-#REF!</f>
        <v>#REF!</v>
      </c>
      <c r="BZ61" s="73">
        <f>BO61-AH61</f>
        <v>0</v>
      </c>
      <c r="CA61" s="73">
        <f>BP61-AG61</f>
        <v>0</v>
      </c>
      <c r="CB61" s="73" t="e">
        <f>BQ61-#REF!</f>
        <v>#REF!</v>
      </c>
      <c r="CC61" s="73" t="e">
        <f>BR61-#REF!</f>
        <v>#REF!</v>
      </c>
      <c r="CD61" s="73" t="e">
        <f>BS61-#REF!</f>
        <v>#REF!</v>
      </c>
      <c r="CE61" s="126"/>
      <c r="CF61" s="126"/>
      <c r="CH61" s="73"/>
      <c r="CI61" s="73"/>
      <c r="CJ61" s="73"/>
      <c r="CK61" s="73"/>
      <c r="CL61" s="73"/>
      <c r="CM61" s="73"/>
      <c r="CN61" s="73"/>
      <c r="CO61" s="73"/>
      <c r="CP61" s="73"/>
      <c r="CQ61" s="73"/>
      <c r="CR61" s="73"/>
      <c r="CS61" s="73"/>
      <c r="CT61" s="73"/>
      <c r="CU61" s="73"/>
      <c r="CV61" s="73"/>
      <c r="CW61" s="73"/>
      <c r="CX61" s="73"/>
      <c r="CY61" s="73"/>
      <c r="CZ61" s="73"/>
      <c r="DA61" s="73"/>
      <c r="DB61" s="73"/>
      <c r="DC61" s="73"/>
      <c r="DD61" s="73"/>
    </row>
    <row r="62" spans="4:108" ht="22.5" customHeight="1" x14ac:dyDescent="0.25">
      <c r="D62" s="86"/>
      <c r="E62" s="96" t="s">
        <v>81</v>
      </c>
      <c r="F62" s="96"/>
      <c r="G62" s="96"/>
      <c r="H62" s="96"/>
      <c r="I62" s="127"/>
      <c r="J62" s="214"/>
      <c r="K62" s="214"/>
      <c r="L62" s="234"/>
      <c r="M62" s="234"/>
      <c r="N62" s="234"/>
      <c r="O62" s="234"/>
      <c r="P62" s="234"/>
      <c r="Q62" s="234">
        <v>317</v>
      </c>
      <c r="R62" s="234">
        <f>R52</f>
        <v>-1995.66068</v>
      </c>
      <c r="S62" s="234">
        <f>S52</f>
        <v>-153</v>
      </c>
      <c r="T62" s="234">
        <f>T52</f>
        <v>1568</v>
      </c>
      <c r="U62" s="234">
        <f>U52</f>
        <v>601</v>
      </c>
      <c r="V62" s="234">
        <f>V52</f>
        <v>931</v>
      </c>
      <c r="W62" s="215">
        <v>1652</v>
      </c>
      <c r="X62" s="114"/>
      <c r="Y62" s="114"/>
      <c r="Z62" s="114">
        <v>1084</v>
      </c>
      <c r="AA62" s="114">
        <v>1084</v>
      </c>
      <c r="AB62" s="114"/>
      <c r="AC62" s="146"/>
      <c r="AD62" s="146">
        <v>251</v>
      </c>
      <c r="AE62" s="102">
        <f t="shared" si="1"/>
        <v>852</v>
      </c>
      <c r="AF62" s="102" t="e">
        <f>#REF!-AE62</f>
        <v>#REF!</v>
      </c>
      <c r="AG62" s="234">
        <f>AG52</f>
        <v>-1040</v>
      </c>
      <c r="AH62" s="234">
        <f>AH52</f>
        <v>1050</v>
      </c>
      <c r="AI62" s="234">
        <f>AI52</f>
        <v>806</v>
      </c>
      <c r="AJ62" s="234">
        <f>AJ52</f>
        <v>-2747</v>
      </c>
      <c r="AK62" s="114">
        <v>-2235</v>
      </c>
      <c r="AL62" s="114">
        <v>188</v>
      </c>
      <c r="AM62" s="114">
        <v>583</v>
      </c>
      <c r="AN62" s="114"/>
      <c r="AO62" s="114">
        <v>251</v>
      </c>
      <c r="AP62" s="67" t="e">
        <f>(V65-#REF!)/#REF!</f>
        <v>#REF!</v>
      </c>
      <c r="AQ62" s="132">
        <v>-877</v>
      </c>
      <c r="AR62" s="73"/>
      <c r="AS62" s="73">
        <v>-182.88711000000001</v>
      </c>
      <c r="AT62" s="73"/>
      <c r="AU62" s="73">
        <v>-6758.9555899999996</v>
      </c>
      <c r="AV62" s="73"/>
      <c r="AW62" s="104">
        <v>-2825.1489900000001</v>
      </c>
      <c r="AX62" s="104">
        <v>-2639</v>
      </c>
      <c r="AY62" s="73"/>
      <c r="AZ62" s="73"/>
      <c r="BA62" s="73"/>
      <c r="BB62" s="73">
        <v>-6654.3002900000001</v>
      </c>
      <c r="BC62" s="73">
        <v>-1189.12093057734</v>
      </c>
      <c r="BD62" s="73"/>
      <c r="BE62" s="73"/>
      <c r="BF62" s="73">
        <f t="shared" si="29"/>
        <v>7704.3002900000001</v>
      </c>
      <c r="BG62" s="73" t="e">
        <f>#REF!-BC62</f>
        <v>#REF!</v>
      </c>
      <c r="BH62" s="73">
        <f t="shared" si="30"/>
        <v>0</v>
      </c>
      <c r="BI62" s="73" t="e">
        <f>BE62-#REF!</f>
        <v>#REF!</v>
      </c>
      <c r="BJ62" s="105">
        <v>0</v>
      </c>
      <c r="BK62" s="105">
        <v>0</v>
      </c>
      <c r="BL62" s="105">
        <v>0</v>
      </c>
      <c r="BM62" s="105">
        <v>0</v>
      </c>
      <c r="BN62" s="105">
        <v>355.36054999999902</v>
      </c>
      <c r="BO62" s="105">
        <v>-4296.4915355120702</v>
      </c>
      <c r="BP62" s="105">
        <v>-1038.2509444879399</v>
      </c>
      <c r="BQ62" s="105">
        <v>-0.12000000000079999</v>
      </c>
      <c r="BR62" s="133">
        <v>4205.5606399999997</v>
      </c>
      <c r="BS62" s="133">
        <v>6841.51824950012</v>
      </c>
      <c r="BT62" s="73"/>
      <c r="BU62" s="73" t="e">
        <f>BJ62-#REF!</f>
        <v>#REF!</v>
      </c>
      <c r="BV62" s="73" t="e">
        <f>BK62-#REF!</f>
        <v>#REF!</v>
      </c>
      <c r="BW62" s="73" t="e">
        <f>BL62-#REF!</f>
        <v>#REF!</v>
      </c>
      <c r="BX62" s="73" t="e">
        <f>BM62-#REF!</f>
        <v>#REF!</v>
      </c>
      <c r="BY62" s="73" t="e">
        <f>BN62-#REF!</f>
        <v>#REF!</v>
      </c>
      <c r="BZ62" s="73">
        <f>BO62-AH62</f>
        <v>-5346.4915355120702</v>
      </c>
      <c r="CA62" s="73">
        <f>BP62-AG62</f>
        <v>1.7490555120600675</v>
      </c>
      <c r="CB62" s="73" t="e">
        <f>BQ62-#REF!</f>
        <v>#REF!</v>
      </c>
      <c r="CC62" s="73" t="e">
        <f>BR62-#REF!</f>
        <v>#REF!</v>
      </c>
      <c r="CD62" s="73" t="e">
        <f>BS62-#REF!</f>
        <v>#REF!</v>
      </c>
      <c r="CE62" s="134"/>
      <c r="CF62" s="134"/>
      <c r="CH62" s="73"/>
      <c r="CI62" s="73"/>
      <c r="CJ62" s="73" t="e">
        <f>ROUND(#REF!,0)</f>
        <v>#REF!</v>
      </c>
      <c r="CK62" s="73">
        <f>ROUND(J62,0)</f>
        <v>0</v>
      </c>
      <c r="CL62" s="73" t="e">
        <f>ROUND(#REF!,0)</f>
        <v>#REF!</v>
      </c>
      <c r="CM62" s="73">
        <f>ROUND(I62,0)</f>
        <v>0</v>
      </c>
      <c r="CN62" s="73" t="e">
        <f>ROUND(#REF!,0)</f>
        <v>#REF!</v>
      </c>
      <c r="CO62" s="73" t="e">
        <f>ROUND(#REF!,0)</f>
        <v>#REF!</v>
      </c>
      <c r="CP62" s="73">
        <f>ROUND(AG62,0)</f>
        <v>-1040</v>
      </c>
      <c r="CQ62" s="73" t="e">
        <f>ROUND(#REF!,0)</f>
        <v>#REF!</v>
      </c>
      <c r="CR62" s="73">
        <f>ROUND(AH62,0)</f>
        <v>1050</v>
      </c>
      <c r="CS62" s="73" t="e">
        <f>ROUND(#REF!,0)</f>
        <v>#REF!</v>
      </c>
      <c r="CT62" s="73"/>
      <c r="CU62" s="73"/>
      <c r="CV62" s="73"/>
      <c r="CW62" s="73"/>
      <c r="CX62" s="73"/>
      <c r="CY62" s="73"/>
      <c r="CZ62" s="73">
        <v>-1040</v>
      </c>
      <c r="DA62" s="73"/>
      <c r="DB62" s="73"/>
      <c r="DC62" s="73"/>
      <c r="DD62" s="73"/>
    </row>
    <row r="63" spans="4:108" ht="22.5" customHeight="1" x14ac:dyDescent="0.25">
      <c r="D63" s="86"/>
      <c r="E63" s="96" t="s">
        <v>82</v>
      </c>
      <c r="F63" s="96"/>
      <c r="G63" s="96"/>
      <c r="H63" s="96"/>
      <c r="I63" s="119"/>
      <c r="J63" s="220"/>
      <c r="K63" s="220"/>
      <c r="L63" s="119">
        <v>0</v>
      </c>
      <c r="M63" s="98">
        <f>L63-AI63</f>
        <v>0</v>
      </c>
      <c r="N63" s="98">
        <v>0</v>
      </c>
      <c r="O63" s="119">
        <v>0</v>
      </c>
      <c r="P63" s="98">
        <v>0</v>
      </c>
      <c r="Q63" s="98">
        <v>0</v>
      </c>
      <c r="R63" s="220">
        <v>0</v>
      </c>
      <c r="S63" s="223">
        <v>0</v>
      </c>
      <c r="T63" s="223">
        <v>0</v>
      </c>
      <c r="U63" s="223">
        <v>0</v>
      </c>
      <c r="V63" s="223">
        <v>0</v>
      </c>
      <c r="W63" s="223">
        <v>0</v>
      </c>
      <c r="X63" s="224"/>
      <c r="Y63" s="224"/>
      <c r="Z63" s="225">
        <v>0</v>
      </c>
      <c r="AA63" s="224">
        <v>0</v>
      </c>
      <c r="AB63" s="224"/>
      <c r="AC63" s="226"/>
      <c r="AD63" s="226"/>
      <c r="AE63" s="102">
        <f t="shared" si="1"/>
        <v>0</v>
      </c>
      <c r="AF63" s="102" t="e">
        <f>#REF!-AE63</f>
        <v>#REF!</v>
      </c>
      <c r="AG63" s="228">
        <v>0</v>
      </c>
      <c r="AH63" s="223">
        <v>0</v>
      </c>
      <c r="AI63" s="220">
        <v>0</v>
      </c>
      <c r="AJ63" s="220">
        <v>0</v>
      </c>
      <c r="AK63" s="224"/>
      <c r="AL63" s="224"/>
      <c r="AM63" s="224"/>
      <c r="AN63" s="224"/>
      <c r="AO63" s="224"/>
      <c r="AP63" s="67" t="e">
        <f>(V66-#REF!)/#REF!</f>
        <v>#REF!</v>
      </c>
      <c r="AQ63" s="124">
        <v>0</v>
      </c>
      <c r="AR63" s="73"/>
      <c r="AS63" s="73">
        <v>0</v>
      </c>
      <c r="AT63" s="73"/>
      <c r="AU63" s="73">
        <v>0</v>
      </c>
      <c r="AV63" s="73"/>
      <c r="AW63" s="104">
        <v>0</v>
      </c>
      <c r="AX63" s="104">
        <v>0</v>
      </c>
      <c r="AY63" s="73"/>
      <c r="AZ63" s="73"/>
      <c r="BA63" s="73"/>
      <c r="BB63" s="73">
        <v>0</v>
      </c>
      <c r="BC63" s="73">
        <v>0</v>
      </c>
      <c r="BD63" s="73"/>
      <c r="BE63" s="73"/>
      <c r="BF63" s="73">
        <f t="shared" si="29"/>
        <v>0</v>
      </c>
      <c r="BG63" s="73" t="e">
        <f>#REF!-BC63</f>
        <v>#REF!</v>
      </c>
      <c r="BH63" s="73">
        <f t="shared" si="30"/>
        <v>0</v>
      </c>
      <c r="BI63" s="73" t="e">
        <f>BE63-#REF!</f>
        <v>#REF!</v>
      </c>
      <c r="BJ63" s="105">
        <v>0</v>
      </c>
      <c r="BK63" s="105">
        <v>0</v>
      </c>
      <c r="BL63" s="105">
        <v>0</v>
      </c>
      <c r="BM63" s="105">
        <v>0</v>
      </c>
      <c r="BN63" s="105">
        <v>0</v>
      </c>
      <c r="BO63" s="105">
        <v>0</v>
      </c>
      <c r="BP63" s="105">
        <v>0</v>
      </c>
      <c r="BQ63" s="105">
        <v>0</v>
      </c>
      <c r="BR63" s="125">
        <v>0</v>
      </c>
      <c r="BS63" s="125">
        <v>-151.70054999999999</v>
      </c>
      <c r="BT63" s="73"/>
      <c r="BU63" s="73" t="e">
        <f>BJ63-#REF!</f>
        <v>#REF!</v>
      </c>
      <c r="BV63" s="73" t="e">
        <f>BK63-#REF!</f>
        <v>#REF!</v>
      </c>
      <c r="BW63" s="73" t="e">
        <f>BL63-#REF!</f>
        <v>#REF!</v>
      </c>
      <c r="BX63" s="73" t="e">
        <f>BM63-#REF!</f>
        <v>#REF!</v>
      </c>
      <c r="BY63" s="73" t="e">
        <f>BN63-#REF!</f>
        <v>#REF!</v>
      </c>
      <c r="BZ63" s="73">
        <f>BO63-AH63</f>
        <v>0</v>
      </c>
      <c r="CA63" s="73">
        <f>BP63-AG63</f>
        <v>0</v>
      </c>
      <c r="CB63" s="73" t="e">
        <f>BQ63-#REF!</f>
        <v>#REF!</v>
      </c>
      <c r="CC63" s="73" t="e">
        <f>BR63-#REF!</f>
        <v>#REF!</v>
      </c>
      <c r="CD63" s="73" t="e">
        <f>BS63-#REF!</f>
        <v>#REF!</v>
      </c>
      <c r="CE63" s="126"/>
      <c r="CF63" s="126"/>
      <c r="CH63" s="73"/>
      <c r="CI63" s="73"/>
      <c r="CJ63" s="73" t="e">
        <f>ROUND(#REF!,0)</f>
        <v>#REF!</v>
      </c>
      <c r="CK63" s="73">
        <f>ROUND(J63,0)</f>
        <v>0</v>
      </c>
      <c r="CL63" s="73" t="e">
        <f>ROUND(#REF!,0)</f>
        <v>#REF!</v>
      </c>
      <c r="CM63" s="73">
        <f>ROUND(I63,0)</f>
        <v>0</v>
      </c>
      <c r="CN63" s="73" t="e">
        <f>ROUND(#REF!,0)</f>
        <v>#REF!</v>
      </c>
      <c r="CO63" s="73" t="e">
        <f>ROUND(#REF!,0)</f>
        <v>#REF!</v>
      </c>
      <c r="CP63" s="73">
        <f>ROUND(AG63,0)</f>
        <v>0</v>
      </c>
      <c r="CQ63" s="73" t="e">
        <f>ROUND(#REF!,0)</f>
        <v>#REF!</v>
      </c>
      <c r="CR63" s="73">
        <f>ROUND(AH63,0)</f>
        <v>0</v>
      </c>
      <c r="CS63" s="73" t="e">
        <f>ROUND(#REF!,0)</f>
        <v>#REF!</v>
      </c>
      <c r="CT63" s="73"/>
      <c r="CU63" s="73"/>
      <c r="CV63" s="73"/>
      <c r="CW63" s="73"/>
      <c r="CX63" s="73"/>
      <c r="CY63" s="73"/>
      <c r="CZ63" s="73">
        <v>0</v>
      </c>
      <c r="DA63" s="73"/>
      <c r="DB63" s="73"/>
      <c r="DC63" s="73"/>
      <c r="DD63" s="73"/>
    </row>
    <row r="64" spans="4:108" ht="5.0999999999999996" customHeight="1" x14ac:dyDescent="0.25">
      <c r="D64" s="235"/>
      <c r="E64" s="147"/>
      <c r="F64" s="147"/>
      <c r="G64" s="147"/>
      <c r="H64" s="147"/>
      <c r="I64" s="194"/>
      <c r="J64" s="221"/>
      <c r="K64" s="221"/>
      <c r="L64" s="194"/>
      <c r="M64" s="221"/>
      <c r="N64" s="221"/>
      <c r="O64" s="194"/>
      <c r="P64" s="221"/>
      <c r="Q64" s="221">
        <v>3858</v>
      </c>
      <c r="R64" s="221"/>
      <c r="S64" s="236"/>
      <c r="T64" s="236"/>
      <c r="U64" s="221"/>
      <c r="V64" s="236"/>
      <c r="W64" s="221">
        <v>3858</v>
      </c>
      <c r="X64" s="237"/>
      <c r="Y64" s="237"/>
      <c r="Z64" s="238"/>
      <c r="AA64" s="237"/>
      <c r="AB64" s="237"/>
      <c r="AC64" s="239"/>
      <c r="AD64" s="239"/>
      <c r="AE64" s="102">
        <f t="shared" si="1"/>
        <v>0</v>
      </c>
      <c r="AF64" s="102" t="e">
        <f>#REF!-AE64</f>
        <v>#REF!</v>
      </c>
      <c r="AG64" s="240"/>
      <c r="AH64" s="236"/>
      <c r="AI64" s="221"/>
      <c r="AJ64" s="221"/>
      <c r="AK64" s="237"/>
      <c r="AL64" s="237"/>
      <c r="AM64" s="237"/>
      <c r="AN64" s="237"/>
      <c r="AO64" s="237"/>
      <c r="AP64" s="67" t="e">
        <f>(V67-#REF!)/#REF!</f>
        <v>#REF!</v>
      </c>
      <c r="AQ64" s="124"/>
      <c r="AR64" s="73"/>
      <c r="AS64" s="73"/>
      <c r="AT64" s="73"/>
      <c r="AU64" s="73"/>
      <c r="AV64" s="73"/>
      <c r="AY64" s="73"/>
      <c r="AZ64" s="73"/>
      <c r="BA64" s="73"/>
      <c r="BB64" s="73"/>
      <c r="BC64" s="73"/>
      <c r="BD64" s="73"/>
      <c r="BE64" s="73"/>
      <c r="BF64" s="73">
        <f t="shared" si="29"/>
        <v>0</v>
      </c>
      <c r="BG64" s="73" t="e">
        <f>#REF!-BC64</f>
        <v>#REF!</v>
      </c>
      <c r="BH64" s="73">
        <f t="shared" si="30"/>
        <v>0</v>
      </c>
      <c r="BI64" s="73" t="e">
        <f>BE64-#REF!</f>
        <v>#REF!</v>
      </c>
      <c r="BJ64" s="105"/>
      <c r="BK64" s="105"/>
      <c r="BL64" s="105"/>
      <c r="BM64" s="105"/>
      <c r="BN64" s="105"/>
      <c r="BO64" s="105"/>
      <c r="BP64" s="105"/>
      <c r="BQ64" s="105"/>
      <c r="BR64" s="232"/>
      <c r="BS64" s="232"/>
      <c r="BT64" s="73"/>
      <c r="BU64" s="73"/>
      <c r="BV64" s="73"/>
      <c r="BW64" s="73"/>
      <c r="BX64" s="73"/>
      <c r="BY64" s="73"/>
      <c r="BZ64" s="73"/>
      <c r="CA64" s="73"/>
      <c r="CB64" s="73"/>
      <c r="CC64" s="73"/>
      <c r="CD64" s="73"/>
      <c r="CE64" s="126"/>
      <c r="CF64" s="126"/>
      <c r="CH64" s="73"/>
      <c r="CI64" s="73"/>
      <c r="CJ64" s="73"/>
      <c r="CK64" s="73"/>
      <c r="CL64" s="73"/>
      <c r="CM64" s="73"/>
      <c r="CN64" s="73"/>
      <c r="CO64" s="73"/>
      <c r="CP64" s="73"/>
      <c r="CQ64" s="73"/>
      <c r="CR64" s="73"/>
      <c r="CS64" s="73"/>
      <c r="CT64" s="73"/>
      <c r="CU64" s="73"/>
      <c r="CV64" s="73"/>
      <c r="CW64" s="73"/>
      <c r="CX64" s="73"/>
      <c r="CY64" s="73"/>
      <c r="CZ64" s="73"/>
      <c r="DA64" s="73"/>
      <c r="DB64" s="73"/>
      <c r="DC64" s="73"/>
      <c r="DD64" s="73"/>
    </row>
    <row r="65" spans="4:108" ht="37.5" customHeight="1" x14ac:dyDescent="0.25">
      <c r="D65" s="86">
        <v>19</v>
      </c>
      <c r="E65" s="241" t="s">
        <v>85</v>
      </c>
      <c r="F65" s="242">
        <v>3839.3773000000001</v>
      </c>
      <c r="G65" s="242">
        <v>3839.3773000000001</v>
      </c>
      <c r="H65" s="202">
        <v>3808.9396999999999</v>
      </c>
      <c r="I65" s="202">
        <f>'Reg33-BS FY25'!H40</f>
        <v>3881.4757000000004</v>
      </c>
      <c r="J65" s="202">
        <v>3808.9396999999999</v>
      </c>
      <c r="K65" s="202">
        <v>3817.623</v>
      </c>
      <c r="L65" s="202"/>
      <c r="M65" s="202"/>
      <c r="N65" s="202"/>
      <c r="O65" s="202">
        <v>3881</v>
      </c>
      <c r="P65" s="202">
        <f>'Reg33-BS FY25'!G40</f>
        <v>3858.12</v>
      </c>
      <c r="Q65" s="202">
        <v>3858</v>
      </c>
      <c r="R65" s="202">
        <v>3817.623</v>
      </c>
      <c r="S65" s="202">
        <f>L65</f>
        <v>0</v>
      </c>
      <c r="T65" s="202">
        <f>M65</f>
        <v>0</v>
      </c>
      <c r="U65" s="202">
        <f>N65</f>
        <v>0</v>
      </c>
      <c r="V65" s="202">
        <f>O65</f>
        <v>3881</v>
      </c>
      <c r="W65" s="202">
        <v>3858</v>
      </c>
      <c r="X65" s="205"/>
      <c r="Y65" s="205"/>
      <c r="Z65" s="206">
        <v>3860.5987</v>
      </c>
      <c r="AA65" s="205">
        <v>3874.1257000000001</v>
      </c>
      <c r="AB65" s="205"/>
      <c r="AC65" s="207"/>
      <c r="AD65" s="207">
        <v>3833.2349000000004</v>
      </c>
      <c r="AE65" s="102">
        <f t="shared" si="1"/>
        <v>3833.2349000000004</v>
      </c>
      <c r="AF65" s="102" t="e">
        <f>#REF!-AE65</f>
        <v>#REF!</v>
      </c>
      <c r="AG65" s="202">
        <f>AJ65</f>
        <v>3808.9396999999999</v>
      </c>
      <c r="AH65" s="202">
        <v>3856</v>
      </c>
      <c r="AI65" s="202">
        <v>3856</v>
      </c>
      <c r="AJ65" s="202">
        <v>3808.9396999999999</v>
      </c>
      <c r="AK65" s="205">
        <v>3806.5794999999998</v>
      </c>
      <c r="AL65" s="205">
        <v>3833.2348999999999</v>
      </c>
      <c r="AM65" s="205">
        <v>3839.3773000000001</v>
      </c>
      <c r="AN65" s="205">
        <v>3833.2348999999999</v>
      </c>
      <c r="AO65" s="205">
        <v>3833.2348999999999</v>
      </c>
      <c r="AP65" s="67" t="e">
        <f>(V68-#REF!)/#REF!</f>
        <v>#REF!</v>
      </c>
      <c r="AQ65" s="200">
        <v>3817.623</v>
      </c>
      <c r="AR65" s="73">
        <v>3806.5794999999998</v>
      </c>
      <c r="AS65" s="73">
        <v>3806.5794999999998</v>
      </c>
      <c r="AT65" s="73">
        <v>3775.0734000000002</v>
      </c>
      <c r="AU65" s="73">
        <v>3775.0734000000002</v>
      </c>
      <c r="AV65" s="73"/>
      <c r="AW65" s="104">
        <v>2835</v>
      </c>
      <c r="AX65" s="104">
        <v>2835</v>
      </c>
      <c r="AY65" s="73"/>
      <c r="AZ65" s="73"/>
      <c r="BA65" s="73"/>
      <c r="BB65" s="73">
        <v>3775.0734000000002</v>
      </c>
      <c r="BC65" s="73">
        <v>3775.0734000000002</v>
      </c>
      <c r="BD65" s="73">
        <v>3775.0734000000002</v>
      </c>
      <c r="BE65" s="73">
        <v>3775.0734000000002</v>
      </c>
      <c r="BF65" s="73">
        <f t="shared" si="29"/>
        <v>80.92659999999978</v>
      </c>
      <c r="BG65" s="73" t="e">
        <f>#REF!-BC65</f>
        <v>#REF!</v>
      </c>
      <c r="BH65" s="73">
        <f t="shared" si="30"/>
        <v>106.4023000000002</v>
      </c>
      <c r="BI65" s="73" t="e">
        <f>BE65-#REF!</f>
        <v>#REF!</v>
      </c>
      <c r="BJ65" s="105">
        <v>0</v>
      </c>
      <c r="BK65" s="105">
        <v>0</v>
      </c>
      <c r="BL65" s="105">
        <v>0</v>
      </c>
      <c r="BM65" s="105">
        <v>0</v>
      </c>
      <c r="BN65" s="105">
        <v>0</v>
      </c>
      <c r="BO65" s="105">
        <v>0</v>
      </c>
      <c r="BP65" s="105">
        <v>0</v>
      </c>
      <c r="BQ65" s="105">
        <v>0</v>
      </c>
      <c r="BR65" s="107">
        <v>2835</v>
      </c>
      <c r="BS65" s="107">
        <v>2835</v>
      </c>
      <c r="BT65" s="73"/>
      <c r="BU65" s="73" t="e">
        <f>BJ65-#REF!</f>
        <v>#REF!</v>
      </c>
      <c r="BV65" s="73" t="e">
        <f>BK65-#REF!</f>
        <v>#REF!</v>
      </c>
      <c r="BW65" s="73" t="e">
        <f>BL65-#REF!</f>
        <v>#REF!</v>
      </c>
      <c r="BX65" s="73" t="e">
        <f>BM65-#REF!</f>
        <v>#REF!</v>
      </c>
      <c r="BY65" s="73" t="e">
        <f>BN65-#REF!</f>
        <v>#REF!</v>
      </c>
      <c r="BZ65" s="73">
        <f>BO65-AH65</f>
        <v>-3856</v>
      </c>
      <c r="CA65" s="73">
        <f>BP65-AG65</f>
        <v>-3808.9396999999999</v>
      </c>
      <c r="CB65" s="73" t="e">
        <f>BQ65-#REF!</f>
        <v>#REF!</v>
      </c>
      <c r="CC65" s="73" t="e">
        <f>BR65-#REF!</f>
        <v>#REF!</v>
      </c>
      <c r="CD65" s="73" t="e">
        <f>BS65-#REF!</f>
        <v>#REF!</v>
      </c>
      <c r="CE65" s="108"/>
      <c r="CF65" s="108"/>
      <c r="CH65" s="73">
        <v>3808.9396999999999</v>
      </c>
      <c r="CI65" s="73"/>
      <c r="CJ65" s="73" t="e">
        <f>ROUND(#REF!,0)</f>
        <v>#REF!</v>
      </c>
      <c r="CK65" s="73">
        <f>ROUND(J65,0)</f>
        <v>3809</v>
      </c>
      <c r="CL65" s="73" t="e">
        <f>ROUND(#REF!,0)</f>
        <v>#REF!</v>
      </c>
      <c r="CM65" s="73">
        <f>ROUND(I65,0)</f>
        <v>3881</v>
      </c>
      <c r="CN65" s="73" t="e">
        <f>ROUND(#REF!,0)</f>
        <v>#REF!</v>
      </c>
      <c r="CO65" s="73" t="e">
        <f>ROUND(#REF!,0)</f>
        <v>#REF!</v>
      </c>
      <c r="CP65" s="73">
        <f>ROUND(AG65,0)</f>
        <v>3809</v>
      </c>
      <c r="CQ65" s="73" t="e">
        <f>ROUND(#REF!,0)</f>
        <v>#REF!</v>
      </c>
      <c r="CR65" s="73">
        <f>ROUND(AH65,0)</f>
        <v>3856</v>
      </c>
      <c r="CS65" s="73" t="e">
        <f>ROUND(#REF!,0)</f>
        <v>#REF!</v>
      </c>
      <c r="CT65" s="73"/>
      <c r="CU65" s="73"/>
      <c r="CV65" s="73"/>
      <c r="CW65" s="73"/>
      <c r="CX65" s="73"/>
      <c r="CY65" s="73"/>
      <c r="CZ65" s="73">
        <v>3808.9396999999999</v>
      </c>
      <c r="DA65" s="73"/>
      <c r="DB65" s="73"/>
      <c r="DC65" s="73"/>
      <c r="DD65" s="73"/>
    </row>
    <row r="66" spans="4:108" ht="15.75" customHeight="1" x14ac:dyDescent="0.25">
      <c r="D66" s="86"/>
      <c r="E66" s="96"/>
      <c r="F66" s="96"/>
      <c r="G66" s="243"/>
      <c r="H66" s="243"/>
      <c r="I66" s="223"/>
      <c r="J66" s="223"/>
      <c r="K66" s="223"/>
      <c r="L66" s="223"/>
      <c r="M66" s="223"/>
      <c r="N66" s="223"/>
      <c r="O66" s="223"/>
      <c r="P66" s="223"/>
      <c r="Q66" s="223"/>
      <c r="R66" s="223"/>
      <c r="S66" s="228"/>
      <c r="T66" s="228"/>
      <c r="U66" s="223"/>
      <c r="V66" s="228"/>
      <c r="W66" s="244"/>
      <c r="X66" s="245"/>
      <c r="Y66" s="245"/>
      <c r="Z66" s="246"/>
      <c r="AA66" s="245"/>
      <c r="AB66" s="245"/>
      <c r="AC66" s="247"/>
      <c r="AD66" s="247"/>
      <c r="AE66" s="102">
        <f t="shared" si="1"/>
        <v>0</v>
      </c>
      <c r="AF66" s="102" t="e">
        <f>#REF!-AE66</f>
        <v>#REF!</v>
      </c>
      <c r="AG66" s="228"/>
      <c r="AH66" s="228"/>
      <c r="AI66" s="223"/>
      <c r="AJ66" s="223"/>
      <c r="AK66" s="245"/>
      <c r="AL66" s="245"/>
      <c r="AM66" s="245"/>
      <c r="AN66" s="245"/>
      <c r="AO66" s="245"/>
      <c r="AP66" s="67" t="e">
        <f>(V69-#REF!)/#REF!</f>
        <v>#REF!</v>
      </c>
      <c r="AQ66" s="248"/>
      <c r="AR66" s="73"/>
      <c r="AS66" s="73"/>
      <c r="AT66" s="73"/>
      <c r="AU66" s="73"/>
      <c r="AV66" s="73"/>
      <c r="AY66" s="73"/>
      <c r="AZ66" s="73"/>
      <c r="BA66" s="73"/>
      <c r="BB66" s="73"/>
      <c r="BC66" s="73"/>
      <c r="BD66" s="73"/>
      <c r="BE66" s="73"/>
      <c r="BF66" s="73">
        <f t="shared" si="29"/>
        <v>0</v>
      </c>
      <c r="BG66" s="73" t="e">
        <f>#REF!-BC66</f>
        <v>#REF!</v>
      </c>
      <c r="BH66" s="73">
        <f t="shared" si="30"/>
        <v>0</v>
      </c>
      <c r="BI66" s="73" t="e">
        <f>BE66-#REF!</f>
        <v>#REF!</v>
      </c>
      <c r="BJ66" s="105"/>
      <c r="BK66" s="105"/>
      <c r="BL66" s="105"/>
      <c r="BM66" s="105"/>
      <c r="BN66" s="105"/>
      <c r="BO66" s="105"/>
      <c r="BP66" s="105"/>
      <c r="BQ66" s="105"/>
      <c r="BR66" s="249"/>
      <c r="BS66" s="249"/>
      <c r="BT66" s="73"/>
      <c r="BU66" s="73"/>
      <c r="BV66" s="73"/>
      <c r="BW66" s="73"/>
      <c r="BX66" s="73"/>
      <c r="BY66" s="73"/>
      <c r="BZ66" s="73"/>
      <c r="CA66" s="73"/>
      <c r="CB66" s="73"/>
      <c r="CC66" s="73"/>
      <c r="CD66" s="73"/>
      <c r="CE66" s="250"/>
      <c r="CF66" s="250"/>
      <c r="CH66" s="73"/>
      <c r="CI66" s="73"/>
      <c r="CJ66" s="73"/>
      <c r="CK66" s="73"/>
      <c r="CL66" s="73"/>
      <c r="CM66" s="73"/>
      <c r="CN66" s="73"/>
      <c r="CO66" s="73"/>
      <c r="CP66" s="73"/>
      <c r="CQ66" s="73"/>
      <c r="CR66" s="73"/>
      <c r="CS66" s="73"/>
      <c r="CT66" s="73"/>
      <c r="CU66" s="73"/>
      <c r="CV66" s="73"/>
      <c r="CW66" s="73"/>
      <c r="CX66" s="73"/>
      <c r="CY66" s="73"/>
      <c r="CZ66" s="73"/>
      <c r="DA66" s="73"/>
      <c r="DB66" s="73"/>
      <c r="DC66" s="73"/>
      <c r="DD66" s="73"/>
    </row>
    <row r="67" spans="4:108" ht="22.5" customHeight="1" x14ac:dyDescent="0.25">
      <c r="D67" s="86">
        <v>20</v>
      </c>
      <c r="E67" s="96" t="s">
        <v>86</v>
      </c>
      <c r="F67" s="96"/>
      <c r="G67" s="243"/>
      <c r="H67" s="243"/>
      <c r="I67" s="223"/>
      <c r="J67" s="223"/>
      <c r="K67" s="223">
        <v>25887.950882686298</v>
      </c>
      <c r="L67" s="202"/>
      <c r="M67" s="202"/>
      <c r="N67" s="223"/>
      <c r="O67" s="223">
        <f>'Reg33-BS FY25'!F41</f>
        <v>22937.842394006013</v>
      </c>
      <c r="P67" s="223">
        <f>'Reg33-BS FY25'!G41</f>
        <v>22460.499999999996</v>
      </c>
      <c r="Q67" s="223">
        <v>21789</v>
      </c>
      <c r="R67" s="223">
        <f>'Reg33-BS FY25'!G41</f>
        <v>22460.499999999996</v>
      </c>
      <c r="S67" s="202"/>
      <c r="T67" s="202"/>
      <c r="U67" s="223"/>
      <c r="V67" s="202">
        <f>'Reg33-BS FY25'!H41</f>
        <v>25902.32525707929</v>
      </c>
      <c r="W67" s="223">
        <v>24874</v>
      </c>
      <c r="X67" s="205"/>
      <c r="Y67" s="205"/>
      <c r="Z67" s="206">
        <v>0</v>
      </c>
      <c r="AA67" s="205">
        <v>0</v>
      </c>
      <c r="AB67" s="205"/>
      <c r="AC67" s="207"/>
      <c r="AD67" s="207"/>
      <c r="AE67" s="102">
        <f t="shared" si="1"/>
        <v>0</v>
      </c>
      <c r="AF67" s="102" t="e">
        <f>#REF!-AE67</f>
        <v>#REF!</v>
      </c>
      <c r="AG67" s="202">
        <v>0</v>
      </c>
      <c r="AH67" s="202">
        <v>0</v>
      </c>
      <c r="AI67" s="223">
        <v>0</v>
      </c>
      <c r="AJ67" s="223">
        <v>0</v>
      </c>
      <c r="AK67" s="205"/>
      <c r="AL67" s="205"/>
      <c r="AM67" s="205"/>
      <c r="AN67" s="205"/>
      <c r="AO67" s="205"/>
      <c r="AP67" s="67" t="e">
        <f>(V70-#REF!)/#REF!</f>
        <v>#REF!</v>
      </c>
      <c r="AQ67" s="251">
        <v>23047.690862289899</v>
      </c>
      <c r="AR67" s="73"/>
      <c r="AS67" s="73"/>
      <c r="AT67" s="73"/>
      <c r="AU67" s="73"/>
      <c r="AV67" s="73"/>
      <c r="AY67" s="73"/>
      <c r="AZ67" s="73"/>
      <c r="BA67" s="73"/>
      <c r="BB67" s="73"/>
      <c r="BC67" s="73"/>
      <c r="BD67" s="73"/>
      <c r="BE67" s="73"/>
      <c r="BF67" s="73">
        <f t="shared" si="29"/>
        <v>0</v>
      </c>
      <c r="BG67" s="73" t="e">
        <f>#REF!-BC67</f>
        <v>#REF!</v>
      </c>
      <c r="BH67" s="73">
        <f t="shared" si="30"/>
        <v>0</v>
      </c>
      <c r="BI67" s="73" t="e">
        <f>BE67-#REF!</f>
        <v>#REF!</v>
      </c>
      <c r="BJ67" s="105">
        <v>0</v>
      </c>
      <c r="BK67" s="105">
        <v>0</v>
      </c>
      <c r="BL67" s="105">
        <v>0</v>
      </c>
      <c r="BM67" s="105">
        <v>0</v>
      </c>
      <c r="BN67" s="105">
        <v>0</v>
      </c>
      <c r="BO67" s="105">
        <v>0</v>
      </c>
      <c r="BP67" s="105">
        <v>0</v>
      </c>
      <c r="BQ67" s="105">
        <v>0</v>
      </c>
      <c r="BR67" s="252">
        <v>35286.243449319198</v>
      </c>
      <c r="BS67" s="252">
        <v>45936.0976947206</v>
      </c>
      <c r="BT67" s="73"/>
      <c r="BU67" s="73" t="e">
        <f>BJ67-#REF!</f>
        <v>#REF!</v>
      </c>
      <c r="BV67" s="73" t="e">
        <f>BK67-#REF!</f>
        <v>#REF!</v>
      </c>
      <c r="BW67" s="73" t="e">
        <f>BL67-#REF!</f>
        <v>#REF!</v>
      </c>
      <c r="BX67" s="73" t="e">
        <f>BM67-#REF!</f>
        <v>#REF!</v>
      </c>
      <c r="BY67" s="73" t="e">
        <f>BN67-#REF!</f>
        <v>#REF!</v>
      </c>
      <c r="BZ67" s="73">
        <f>BO67-AH67</f>
        <v>0</v>
      </c>
      <c r="CA67" s="73">
        <f>BP67-AG67</f>
        <v>0</v>
      </c>
      <c r="CB67" s="73" t="e">
        <f>BQ67-#REF!</f>
        <v>#REF!</v>
      </c>
      <c r="CC67" s="73" t="e">
        <f>BR67-#REF!</f>
        <v>#REF!</v>
      </c>
      <c r="CD67" s="73" t="e">
        <f>BS67-#REF!</f>
        <v>#REF!</v>
      </c>
      <c r="CE67" s="253"/>
      <c r="CF67" s="253"/>
      <c r="CH67" s="73"/>
      <c r="CI67" s="73"/>
      <c r="CJ67" s="73" t="e">
        <f>ROUND(#REF!,0)</f>
        <v>#REF!</v>
      </c>
      <c r="CK67" s="73">
        <f>ROUND(J67,0)</f>
        <v>0</v>
      </c>
      <c r="CL67" s="73" t="e">
        <f>ROUND(#REF!,0)</f>
        <v>#REF!</v>
      </c>
      <c r="CM67" s="73">
        <f>ROUND(I67,0)</f>
        <v>0</v>
      </c>
      <c r="CN67" s="73" t="e">
        <f>ROUND(#REF!,0)</f>
        <v>#REF!</v>
      </c>
      <c r="CO67" s="73" t="e">
        <f>ROUND(#REF!,0)</f>
        <v>#REF!</v>
      </c>
      <c r="CP67" s="73">
        <f>ROUND(AG67,0)</f>
        <v>0</v>
      </c>
      <c r="CQ67" s="73" t="e">
        <f>ROUND(#REF!,0)</f>
        <v>#REF!</v>
      </c>
      <c r="CR67" s="73">
        <f>ROUND(AH67,0)</f>
        <v>0</v>
      </c>
      <c r="CS67" s="73" t="e">
        <f>ROUND(#REF!,0)</f>
        <v>#REF!</v>
      </c>
      <c r="CT67" s="73"/>
      <c r="CU67" s="73"/>
      <c r="CV67" s="73"/>
      <c r="CW67" s="73"/>
      <c r="CX67" s="73"/>
      <c r="CY67" s="73"/>
      <c r="CZ67" s="73"/>
      <c r="DA67" s="73"/>
      <c r="DB67" s="73"/>
      <c r="DC67" s="73"/>
      <c r="DD67" s="73"/>
    </row>
    <row r="68" spans="4:108" ht="5.0999999999999996" customHeight="1" x14ac:dyDescent="0.25">
      <c r="D68" s="86"/>
      <c r="E68" s="96"/>
      <c r="F68" s="96"/>
      <c r="G68" s="96"/>
      <c r="H68" s="96"/>
      <c r="I68" s="119"/>
      <c r="J68" s="220"/>
      <c r="K68" s="220"/>
      <c r="L68" s="119"/>
      <c r="M68" s="220"/>
      <c r="N68" s="220"/>
      <c r="O68" s="119"/>
      <c r="P68" s="220">
        <v>0.3219505995777604</v>
      </c>
      <c r="Q68" s="220"/>
      <c r="R68" s="220"/>
      <c r="S68" s="154"/>
      <c r="T68" s="154"/>
      <c r="U68" s="220"/>
      <c r="V68" s="154"/>
      <c r="W68" s="220"/>
      <c r="X68" s="237"/>
      <c r="Y68" s="237"/>
      <c r="Z68" s="238"/>
      <c r="AA68" s="237"/>
      <c r="AB68" s="237"/>
      <c r="AC68" s="239"/>
      <c r="AD68" s="239"/>
      <c r="AE68" s="102">
        <f t="shared" si="1"/>
        <v>0</v>
      </c>
      <c r="AF68" s="102" t="e">
        <f>#REF!-AE68</f>
        <v>#REF!</v>
      </c>
      <c r="AG68" s="254"/>
      <c r="AH68" s="154"/>
      <c r="AI68" s="220"/>
      <c r="AJ68" s="220"/>
      <c r="AK68" s="237"/>
      <c r="AL68" s="237"/>
      <c r="AM68" s="237"/>
      <c r="AN68" s="237"/>
      <c r="AO68" s="237"/>
      <c r="AP68" s="67" t="e">
        <f>(V71-#REF!)/#REF!</f>
        <v>#REF!</v>
      </c>
      <c r="AQ68" s="124"/>
      <c r="AR68" s="73"/>
      <c r="AS68" s="73"/>
      <c r="AT68" s="73"/>
      <c r="AU68" s="73"/>
      <c r="AV68" s="73"/>
      <c r="AY68" s="73"/>
      <c r="AZ68" s="73"/>
      <c r="BA68" s="73"/>
      <c r="BB68" s="73"/>
      <c r="BC68" s="73"/>
      <c r="BD68" s="73"/>
      <c r="BE68" s="73"/>
      <c r="BF68" s="73">
        <f t="shared" si="29"/>
        <v>0</v>
      </c>
      <c r="BG68" s="73" t="e">
        <f>#REF!-BC68</f>
        <v>#REF!</v>
      </c>
      <c r="BH68" s="73">
        <f t="shared" si="30"/>
        <v>0</v>
      </c>
      <c r="BI68" s="73" t="e">
        <f>BE68-#REF!</f>
        <v>#REF!</v>
      </c>
      <c r="BJ68" s="105"/>
      <c r="BK68" s="105"/>
      <c r="BL68" s="105"/>
      <c r="BM68" s="105"/>
      <c r="BN68" s="105"/>
      <c r="BO68" s="105"/>
      <c r="BP68" s="105"/>
      <c r="BQ68" s="105"/>
      <c r="BR68" s="125"/>
      <c r="BS68" s="125"/>
      <c r="BT68" s="73"/>
      <c r="BU68" s="73"/>
      <c r="BV68" s="73"/>
      <c r="BW68" s="73"/>
      <c r="BX68" s="73"/>
      <c r="BY68" s="73"/>
      <c r="BZ68" s="73"/>
      <c r="CA68" s="73"/>
      <c r="CB68" s="73"/>
      <c r="CC68" s="73"/>
      <c r="CD68" s="73"/>
      <c r="CE68" s="126"/>
      <c r="CF68" s="126"/>
      <c r="CH68" s="73"/>
      <c r="CI68" s="73"/>
      <c r="CJ68" s="73"/>
      <c r="CK68" s="73"/>
      <c r="CL68" s="73"/>
      <c r="CM68" s="73"/>
      <c r="CN68" s="73"/>
      <c r="CO68" s="73"/>
      <c r="CP68" s="73"/>
      <c r="CQ68" s="73"/>
      <c r="CR68" s="73"/>
      <c r="CS68" s="73"/>
      <c r="CT68" s="73"/>
      <c r="CU68" s="73"/>
    </row>
    <row r="69" spans="4:108" ht="42" customHeight="1" x14ac:dyDescent="0.25">
      <c r="D69" s="255">
        <v>21</v>
      </c>
      <c r="E69" s="87" t="s">
        <v>87</v>
      </c>
      <c r="F69" s="87"/>
      <c r="G69" s="87"/>
      <c r="H69" s="87"/>
      <c r="I69" s="127"/>
      <c r="J69" s="214"/>
      <c r="K69" s="214"/>
      <c r="L69" s="127"/>
      <c r="M69" s="214"/>
      <c r="N69" s="214"/>
      <c r="O69" s="127"/>
      <c r="P69" s="214"/>
      <c r="Q69" s="214"/>
      <c r="R69" s="214"/>
      <c r="S69" s="154"/>
      <c r="T69" s="154"/>
      <c r="U69" s="214"/>
      <c r="V69" s="154"/>
      <c r="W69" s="214"/>
      <c r="X69" s="237"/>
      <c r="Y69" s="237"/>
      <c r="Z69" s="238"/>
      <c r="AA69" s="237"/>
      <c r="AB69" s="237"/>
      <c r="AC69" s="239"/>
      <c r="AD69" s="239"/>
      <c r="AE69" s="102">
        <f t="shared" si="1"/>
        <v>0</v>
      </c>
      <c r="AF69" s="102" t="e">
        <f>#REF!-AE69</f>
        <v>#REF!</v>
      </c>
      <c r="AG69" s="254"/>
      <c r="AH69" s="154"/>
      <c r="AI69" s="214"/>
      <c r="AJ69" s="214"/>
      <c r="AK69" s="237"/>
      <c r="AL69" s="237"/>
      <c r="AM69" s="237"/>
      <c r="AN69" s="237"/>
      <c r="AO69" s="237"/>
      <c r="AP69" s="67" t="e">
        <f>(V72-#REF!)/#REF!</f>
        <v>#REF!</v>
      </c>
      <c r="AQ69" s="124"/>
      <c r="AR69" s="73"/>
      <c r="AS69" s="73"/>
      <c r="AT69" s="73"/>
      <c r="AU69" s="73"/>
      <c r="AV69" s="73"/>
      <c r="AY69" s="73"/>
      <c r="AZ69" s="73"/>
      <c r="BA69" s="73"/>
      <c r="BB69" s="73"/>
      <c r="BC69" s="73"/>
      <c r="BD69" s="73"/>
      <c r="BE69" s="73"/>
      <c r="BF69" s="73">
        <f t="shared" si="29"/>
        <v>0</v>
      </c>
      <c r="BG69" s="73" t="e">
        <f>#REF!-BC69</f>
        <v>#REF!</v>
      </c>
      <c r="BH69" s="73">
        <f t="shared" si="30"/>
        <v>0</v>
      </c>
      <c r="BI69" s="73" t="e">
        <f>BE69-#REF!</f>
        <v>#REF!</v>
      </c>
      <c r="BJ69" s="105">
        <v>0</v>
      </c>
      <c r="BK69" s="105">
        <v>0</v>
      </c>
      <c r="BL69" s="105">
        <v>0</v>
      </c>
      <c r="BM69" s="105">
        <v>0</v>
      </c>
      <c r="BN69" s="105">
        <v>0</v>
      </c>
      <c r="BO69" s="105">
        <v>0</v>
      </c>
      <c r="BP69" s="105">
        <v>0</v>
      </c>
      <c r="BQ69" s="105">
        <v>0</v>
      </c>
      <c r="BR69" s="125"/>
      <c r="BS69" s="125"/>
      <c r="BT69" s="73"/>
      <c r="BU69" s="73" t="e">
        <f>BJ69-#REF!</f>
        <v>#REF!</v>
      </c>
      <c r="BV69" s="73" t="e">
        <f>BK69-#REF!</f>
        <v>#REF!</v>
      </c>
      <c r="BW69" s="73" t="e">
        <f>BL69-#REF!</f>
        <v>#REF!</v>
      </c>
      <c r="BX69" s="73" t="e">
        <f>BM69-#REF!</f>
        <v>#REF!</v>
      </c>
      <c r="BY69" s="73" t="e">
        <f>BN69-#REF!</f>
        <v>#REF!</v>
      </c>
      <c r="BZ69" s="73">
        <f>BO69-AH69</f>
        <v>0</v>
      </c>
      <c r="CA69" s="73">
        <f>BP69-AG69</f>
        <v>0</v>
      </c>
      <c r="CB69" s="73" t="e">
        <f>BQ69-#REF!</f>
        <v>#REF!</v>
      </c>
      <c r="CC69" s="73" t="e">
        <f>BR69-#REF!</f>
        <v>#REF!</v>
      </c>
      <c r="CD69" s="73" t="e">
        <f>BS69-#REF!</f>
        <v>#REF!</v>
      </c>
      <c r="CE69" s="126"/>
      <c r="CF69" s="126"/>
      <c r="CH69" s="73"/>
      <c r="CI69" s="73"/>
      <c r="CJ69" s="73"/>
      <c r="CK69" s="73"/>
      <c r="CL69" s="73"/>
      <c r="CM69" s="73"/>
      <c r="CN69" s="73"/>
      <c r="CO69" s="73"/>
      <c r="CP69" s="73"/>
      <c r="CQ69" s="73"/>
      <c r="CR69" s="73"/>
      <c r="CS69" s="73"/>
      <c r="CT69" s="73"/>
      <c r="CU69" s="73"/>
    </row>
    <row r="70" spans="4:108" ht="23.25" customHeight="1" x14ac:dyDescent="0.25">
      <c r="D70" s="256"/>
      <c r="E70" s="96" t="s">
        <v>88</v>
      </c>
      <c r="F70" s="257">
        <f>F45/F123</f>
        <v>-4.6965970991215369E-2</v>
      </c>
      <c r="G70" s="257">
        <v>0.32093413510663799</v>
      </c>
      <c r="H70" s="258">
        <v>-1.7550209218241499</v>
      </c>
      <c r="I70" s="258">
        <f>I45/I123</f>
        <v>1.0593435679129688</v>
      </c>
      <c r="J70" s="258">
        <v>-9.3005599749363306</v>
      </c>
      <c r="K70" s="199">
        <v>-7.9021530428498696</v>
      </c>
      <c r="L70" s="258">
        <f>L45/L123</f>
        <v>-1.73738320337734</v>
      </c>
      <c r="M70" s="258">
        <f>M45/M123</f>
        <v>3.75193552513044</v>
      </c>
      <c r="N70" s="258">
        <v>-1.01487763631564</v>
      </c>
      <c r="O70" s="258">
        <f>O45/O123</f>
        <v>1.044498235363758</v>
      </c>
      <c r="P70" s="258">
        <f>P45/P123</f>
        <v>1.5953088898924506</v>
      </c>
      <c r="Q70" s="258">
        <v>1.05</v>
      </c>
      <c r="R70" s="258">
        <f>R54/R123</f>
        <v>-5.7470315953146764</v>
      </c>
      <c r="S70" s="258">
        <f>S54/S123</f>
        <v>-0.18356280869016539</v>
      </c>
      <c r="T70" s="258">
        <f>T54/T123</f>
        <v>3.9578547681289802</v>
      </c>
      <c r="U70" s="257">
        <v>1.5674787681881448</v>
      </c>
      <c r="V70" s="258">
        <f>V54/V123</f>
        <v>2.4721254815782063</v>
      </c>
      <c r="W70" s="258">
        <v>4.26</v>
      </c>
      <c r="X70" s="259"/>
      <c r="Y70" s="259"/>
      <c r="Z70" s="260">
        <v>-1.5570844194509661</v>
      </c>
      <c r="AA70" s="259">
        <v>2.6585765982807468</v>
      </c>
      <c r="AB70" s="259"/>
      <c r="AC70" s="261"/>
      <c r="AD70" s="261">
        <v>0.65960610645199691</v>
      </c>
      <c r="AE70" s="102">
        <f t="shared" si="1"/>
        <v>2.2270848746401417</v>
      </c>
      <c r="AF70" s="102" t="e">
        <f>#REF!-AE70</f>
        <v>#REF!</v>
      </c>
      <c r="AG70" s="258">
        <v>-3.1606140253809101</v>
      </c>
      <c r="AH70" s="258" t="e">
        <f>AH54/AH123</f>
        <v>#REF!</v>
      </c>
      <c r="AI70" s="258">
        <v>2.1</v>
      </c>
      <c r="AJ70" s="258">
        <v>-7.22</v>
      </c>
      <c r="AK70" s="259">
        <v>-6.0117984767065504</v>
      </c>
      <c r="AL70" s="259">
        <v>0.49470457983899802</v>
      </c>
      <c r="AM70" s="259">
        <v>1.50030185110827</v>
      </c>
      <c r="AN70" s="259">
        <v>0.32195059957776001</v>
      </c>
      <c r="AO70" s="259">
        <v>0.65960610645199702</v>
      </c>
      <c r="AP70" s="67" t="e">
        <f>(V73-#REF!)/#REF!</f>
        <v>#REF!</v>
      </c>
      <c r="AQ70" s="262">
        <v>-3.4691738682634399</v>
      </c>
      <c r="AR70" s="73">
        <v>-1.8659806061663</v>
      </c>
      <c r="AS70" s="73">
        <v>-0.811711127944723</v>
      </c>
      <c r="AT70" s="73">
        <v>-15.6698680284379</v>
      </c>
      <c r="AU70" s="73">
        <v>-23.350058200800401</v>
      </c>
      <c r="AV70" s="73"/>
      <c r="AW70" s="104">
        <v>-9.9767013284739292</v>
      </c>
      <c r="AX70" s="104">
        <v>-9.4057862068870595</v>
      </c>
      <c r="AY70" s="73"/>
      <c r="AZ70" s="73"/>
      <c r="BA70" s="73"/>
      <c r="BB70" s="73">
        <v>-22.9904525419675</v>
      </c>
      <c r="BC70" s="73">
        <v>-4.1019219093047203</v>
      </c>
      <c r="BD70" s="73">
        <v>-15.3068262708455</v>
      </c>
      <c r="BE70" s="73">
        <v>-3.94957872322632</v>
      </c>
      <c r="BF70" s="73" t="e">
        <f t="shared" si="29"/>
        <v>#REF!</v>
      </c>
      <c r="BG70" s="73" t="e">
        <f>#REF!-BC70</f>
        <v>#REF!</v>
      </c>
      <c r="BH70" s="73">
        <f t="shared" si="30"/>
        <v>16.36616983875847</v>
      </c>
      <c r="BI70" s="73" t="e">
        <f>BE70-#REF!</f>
        <v>#REF!</v>
      </c>
      <c r="BJ70" s="105">
        <v>0.51720156158115005</v>
      </c>
      <c r="BK70" s="105">
        <v>-25.664627697298201</v>
      </c>
      <c r="BL70" s="105">
        <v>-21.1431573435102</v>
      </c>
      <c r="BM70" s="105">
        <v>0</v>
      </c>
      <c r="BN70" s="105">
        <v>0.90401699761498699</v>
      </c>
      <c r="BO70" s="105">
        <v>-14.110945154600699</v>
      </c>
      <c r="BP70" s="105">
        <v>-4.1491122600028296</v>
      </c>
      <c r="BQ70" s="105">
        <v>0</v>
      </c>
      <c r="BR70" s="263">
        <v>13.675283495517499</v>
      </c>
      <c r="BS70" s="263">
        <v>23.468664253965901</v>
      </c>
      <c r="BT70" s="73"/>
      <c r="BU70" s="73" t="e">
        <f>BJ70-#REF!</f>
        <v>#REF!</v>
      </c>
      <c r="BV70" s="73" t="e">
        <f>BK70-#REF!</f>
        <v>#REF!</v>
      </c>
      <c r="BW70" s="73" t="e">
        <f>BL70-#REF!</f>
        <v>#REF!</v>
      </c>
      <c r="BX70" s="73" t="e">
        <f>BM70-#REF!</f>
        <v>#REF!</v>
      </c>
      <c r="BY70" s="73" t="e">
        <f>BN70-#REF!</f>
        <v>#REF!</v>
      </c>
      <c r="BZ70" s="73" t="e">
        <f>BO70-AH70</f>
        <v>#REF!</v>
      </c>
      <c r="CA70" s="73">
        <f>BP70-AG70</f>
        <v>-0.98849823462191955</v>
      </c>
      <c r="CB70" s="73" t="e">
        <f>BQ70-#REF!</f>
        <v>#REF!</v>
      </c>
      <c r="CC70" s="73" t="e">
        <f>BR70-#REF!</f>
        <v>#REF!</v>
      </c>
      <c r="CD70" s="73" t="e">
        <f>BS70-#REF!</f>
        <v>#REF!</v>
      </c>
      <c r="CE70" s="264"/>
      <c r="CF70" s="264"/>
      <c r="CH70" s="73">
        <v>-9.3005599749363306</v>
      </c>
      <c r="CI70" s="73"/>
      <c r="CJ70" s="73"/>
      <c r="CK70" s="73"/>
      <c r="CL70" s="73"/>
      <c r="CM70" s="73"/>
      <c r="CN70" s="73"/>
      <c r="CO70" s="73"/>
      <c r="CP70" s="73"/>
      <c r="CQ70" s="73"/>
      <c r="CR70" s="73"/>
      <c r="CS70" s="73"/>
      <c r="CT70" s="73"/>
      <c r="CU70" s="73"/>
      <c r="CZ70" s="72">
        <v>-3.1606140253809101</v>
      </c>
    </row>
    <row r="71" spans="4:108" ht="23.25" customHeight="1" x14ac:dyDescent="0.25">
      <c r="D71" s="265"/>
      <c r="E71" s="230" t="s">
        <v>89</v>
      </c>
      <c r="F71" s="266">
        <f>F45/F124</f>
        <v>-4.6722430723628326E-2</v>
      </c>
      <c r="G71" s="266">
        <v>0.31926994327812702</v>
      </c>
      <c r="H71" s="267">
        <v>-1.7550209218241499</v>
      </c>
      <c r="I71" s="267">
        <f>I45/I124</f>
        <v>1.0538503818773945</v>
      </c>
      <c r="J71" s="267">
        <v>-9.3005599749363306</v>
      </c>
      <c r="K71" s="268">
        <v>-7.9021530428498696</v>
      </c>
      <c r="L71" s="267">
        <f>L45/L124</f>
        <v>-1.7368195762000183</v>
      </c>
      <c r="M71" s="267">
        <f>M45/M124</f>
        <v>3.7452434431331274</v>
      </c>
      <c r="N71" s="267">
        <v>-1.01106406183213</v>
      </c>
      <c r="O71" s="267">
        <f>O45/O124</f>
        <v>1.0441593880726301</v>
      </c>
      <c r="P71" s="267">
        <f>P45/P124</f>
        <v>1.5892545912833913</v>
      </c>
      <c r="Q71" s="268">
        <v>1.05</v>
      </c>
      <c r="R71" s="268">
        <f>R70</f>
        <v>-5.7470315953146764</v>
      </c>
      <c r="S71" s="267">
        <f>S70</f>
        <v>-0.18356280869016539</v>
      </c>
      <c r="T71" s="267">
        <f>T70</f>
        <v>3.9578547681289802</v>
      </c>
      <c r="U71" s="266">
        <v>1.561530086659384</v>
      </c>
      <c r="V71" s="267">
        <f>V70</f>
        <v>2.4721254815782063</v>
      </c>
      <c r="W71" s="267">
        <v>4.24</v>
      </c>
      <c r="X71" s="259"/>
      <c r="Y71" s="259"/>
      <c r="Z71" s="260">
        <v>-1.5570844194509661</v>
      </c>
      <c r="AA71" s="259">
        <v>2.6585765982807468</v>
      </c>
      <c r="AB71" s="259"/>
      <c r="AC71" s="261"/>
      <c r="AD71" s="261">
        <v>0.65659946715130524</v>
      </c>
      <c r="AE71" s="102">
        <f t="shared" si="1"/>
        <v>2.2181295538106891</v>
      </c>
      <c r="AF71" s="102" t="e">
        <f>#REF!-AE71</f>
        <v>#REF!</v>
      </c>
      <c r="AG71" s="267">
        <v>-3.1606140253809101</v>
      </c>
      <c r="AH71" s="267" t="e">
        <f>AH45/AH124</f>
        <v>#REF!</v>
      </c>
      <c r="AI71" s="268">
        <v>2.09</v>
      </c>
      <c r="AJ71" s="268">
        <f>AJ70</f>
        <v>-7.22</v>
      </c>
      <c r="AK71" s="259">
        <v>-6.0117984767065504</v>
      </c>
      <c r="AL71" s="259">
        <v>0.49244960036347901</v>
      </c>
      <c r="AM71" s="259">
        <v>1.49252209256035</v>
      </c>
      <c r="AN71" s="259">
        <v>0.32048307325242298</v>
      </c>
      <c r="AO71" s="259">
        <v>0.65659946715130502</v>
      </c>
      <c r="AP71" s="67" t="e">
        <f>(V74-#REF!)/#REF!</f>
        <v>#REF!</v>
      </c>
      <c r="AQ71" s="262">
        <v>-3.4691738682634399</v>
      </c>
      <c r="AR71" s="73">
        <v>-1.8659806061663</v>
      </c>
      <c r="AS71" s="73">
        <v>-0.811711127944723</v>
      </c>
      <c r="AT71" s="73">
        <v>-15.6698680284379</v>
      </c>
      <c r="AU71" s="73">
        <v>-23.350058200800401</v>
      </c>
      <c r="AV71" s="73"/>
      <c r="AW71" s="104">
        <v>-9.9767013284739292</v>
      </c>
      <c r="AX71" s="104">
        <v>-9.4057862068870595</v>
      </c>
      <c r="AY71" s="73"/>
      <c r="AZ71" s="73"/>
      <c r="BA71" s="73"/>
      <c r="BB71" s="73">
        <v>-22.9904525419675</v>
      </c>
      <c r="BC71" s="73">
        <v>-4.1019219093047203</v>
      </c>
      <c r="BD71" s="73">
        <v>-15.3068262708455</v>
      </c>
      <c r="BE71" s="73">
        <v>-3.94957872322632</v>
      </c>
      <c r="BF71" s="73" t="e">
        <f t="shared" si="29"/>
        <v>#REF!</v>
      </c>
      <c r="BG71" s="73" t="e">
        <f>#REF!-BC71</f>
        <v>#REF!</v>
      </c>
      <c r="BH71" s="73">
        <f t="shared" si="30"/>
        <v>16.360676652722894</v>
      </c>
      <c r="BI71" s="73" t="e">
        <f>BE71-#REF!</f>
        <v>#REF!</v>
      </c>
      <c r="BJ71" s="105">
        <v>0.51720156158115005</v>
      </c>
      <c r="BK71" s="105">
        <v>-25.664627697298201</v>
      </c>
      <c r="BL71" s="105">
        <v>-21.1431573435102</v>
      </c>
      <c r="BM71" s="105">
        <v>0</v>
      </c>
      <c r="BN71" s="105">
        <v>0.90401699761498699</v>
      </c>
      <c r="BO71" s="105">
        <v>-14.110945154600699</v>
      </c>
      <c r="BP71" s="105">
        <v>-4.1491122600028296</v>
      </c>
      <c r="BQ71" s="105">
        <v>0</v>
      </c>
      <c r="BR71" s="263">
        <v>13.675283495517499</v>
      </c>
      <c r="BS71" s="263">
        <v>23.468664253965901</v>
      </c>
      <c r="BT71" s="73"/>
      <c r="BU71" s="73" t="e">
        <f>BJ71-#REF!</f>
        <v>#REF!</v>
      </c>
      <c r="BV71" s="73" t="e">
        <f>BK71-#REF!</f>
        <v>#REF!</v>
      </c>
      <c r="BW71" s="73" t="e">
        <f>BL71-#REF!</f>
        <v>#REF!</v>
      </c>
      <c r="BX71" s="73" t="e">
        <f>BM71-#REF!</f>
        <v>#REF!</v>
      </c>
      <c r="BY71" s="73" t="e">
        <f>BN71-#REF!</f>
        <v>#REF!</v>
      </c>
      <c r="BZ71" s="73" t="e">
        <f>BO71-AH71</f>
        <v>#REF!</v>
      </c>
      <c r="CA71" s="73">
        <f>BP71-AG71</f>
        <v>-0.98849823462191955</v>
      </c>
      <c r="CB71" s="73" t="e">
        <f>BQ71-#REF!</f>
        <v>#REF!</v>
      </c>
      <c r="CC71" s="73" t="e">
        <f>BR71-#REF!</f>
        <v>#REF!</v>
      </c>
      <c r="CD71" s="73" t="e">
        <f>BS71-#REF!</f>
        <v>#REF!</v>
      </c>
      <c r="CE71" s="264"/>
      <c r="CF71" s="264"/>
      <c r="CH71" s="73">
        <v>-9.3005599749363306</v>
      </c>
      <c r="CI71" s="73"/>
      <c r="CJ71" s="73"/>
      <c r="CK71" s="73"/>
      <c r="CL71" s="73"/>
      <c r="CM71" s="73"/>
      <c r="CN71" s="73"/>
      <c r="CO71" s="73"/>
      <c r="CP71" s="73"/>
      <c r="CQ71" s="73"/>
      <c r="CR71" s="73"/>
      <c r="CS71" s="73"/>
      <c r="CT71" s="73"/>
      <c r="CU71" s="73"/>
      <c r="CZ71" s="72">
        <v>-3.1606140253809101</v>
      </c>
    </row>
    <row r="72" spans="4:108" ht="5.0999999999999996" customHeight="1" x14ac:dyDescent="0.3">
      <c r="D72" s="269"/>
      <c r="E72" s="270"/>
      <c r="F72" s="270"/>
      <c r="G72" s="270"/>
      <c r="H72" s="270"/>
      <c r="I72" s="271"/>
      <c r="J72" s="272"/>
      <c r="K72" s="270"/>
      <c r="L72" s="273"/>
      <c r="M72" s="273"/>
      <c r="N72" s="273"/>
      <c r="O72" s="273"/>
      <c r="P72" s="273"/>
      <c r="Q72" s="271"/>
      <c r="R72" s="270"/>
      <c r="S72" s="270"/>
      <c r="T72" s="270"/>
      <c r="U72" s="270"/>
      <c r="V72" s="270"/>
      <c r="W72" s="274"/>
      <c r="X72" s="274"/>
      <c r="Y72" s="274"/>
      <c r="Z72" s="275"/>
      <c r="AA72" s="274"/>
      <c r="AB72" s="274"/>
      <c r="AC72" s="276"/>
      <c r="AD72" s="276"/>
      <c r="AE72" s="276"/>
      <c r="AF72" s="276"/>
      <c r="AG72" s="274"/>
      <c r="AH72" s="274"/>
      <c r="AI72" s="274"/>
      <c r="AJ72" s="274"/>
      <c r="AK72" s="274"/>
      <c r="AL72" s="274"/>
      <c r="AM72" s="274"/>
      <c r="AN72" s="274"/>
      <c r="AO72" s="274"/>
      <c r="AP72" s="67" t="e">
        <f>(V75-#REF!)/#REF!</f>
        <v>#REF!</v>
      </c>
      <c r="AQ72" s="262"/>
      <c r="AR72" s="73"/>
      <c r="AS72" s="73"/>
      <c r="AT72" s="73"/>
      <c r="AU72" s="73"/>
      <c r="AV72" s="73"/>
      <c r="AY72" s="73"/>
      <c r="AZ72" s="73"/>
      <c r="BA72" s="73"/>
      <c r="BB72" s="73"/>
      <c r="BC72" s="73"/>
      <c r="BD72" s="73"/>
      <c r="BE72" s="73"/>
      <c r="BF72" s="73" t="e">
        <f>#REF!-BB72</f>
        <v>#REF!</v>
      </c>
      <c r="BG72" s="73" t="e">
        <f>#REF!-BC72</f>
        <v>#REF!</v>
      </c>
      <c r="BH72" s="73" t="e">
        <f>#REF!-BD72</f>
        <v>#REF!</v>
      </c>
      <c r="BI72" s="73">
        <f>BE72-K72</f>
        <v>0</v>
      </c>
      <c r="BJ72" s="105"/>
      <c r="BK72" s="105"/>
      <c r="BL72" s="105"/>
      <c r="BM72" s="105"/>
      <c r="BN72" s="105"/>
      <c r="BO72" s="105"/>
      <c r="BP72" s="105"/>
      <c r="BQ72" s="105"/>
      <c r="BR72" s="277"/>
      <c r="BS72" s="278"/>
      <c r="BT72" s="73"/>
      <c r="BU72" s="73"/>
      <c r="BV72" s="73"/>
      <c r="BW72" s="73"/>
      <c r="BX72" s="73"/>
      <c r="BY72" s="73"/>
      <c r="BZ72" s="73"/>
      <c r="CA72" s="73"/>
      <c r="CB72" s="73"/>
      <c r="CC72" s="73"/>
      <c r="CD72" s="73"/>
    </row>
    <row r="73" spans="4:108" s="279" customFormat="1" ht="15.75" hidden="1" customHeight="1" x14ac:dyDescent="0.25">
      <c r="E73" s="280"/>
      <c r="F73" s="280"/>
      <c r="G73" s="280"/>
      <c r="H73" s="280"/>
      <c r="I73" s="281">
        <v>-7.3101179532388496</v>
      </c>
      <c r="J73" s="281">
        <v>-1.8659806061663</v>
      </c>
      <c r="K73" s="281">
        <v>-9.1764955403446606</v>
      </c>
      <c r="L73" s="282"/>
      <c r="M73" s="282"/>
      <c r="N73" s="282"/>
      <c r="O73" s="282"/>
      <c r="P73" s="282"/>
      <c r="Q73" s="281">
        <v>-7.3101179532388496</v>
      </c>
      <c r="R73" s="281"/>
      <c r="S73" s="281"/>
      <c r="T73" s="281"/>
      <c r="U73" s="281"/>
      <c r="V73" s="281"/>
      <c r="W73" s="283">
        <v>-2.9236207114692698</v>
      </c>
      <c r="X73" s="284"/>
      <c r="Y73" s="284"/>
      <c r="Z73" s="285"/>
      <c r="AA73" s="284"/>
      <c r="AB73" s="284"/>
      <c r="AC73" s="286"/>
      <c r="AD73" s="286"/>
      <c r="AE73" s="286"/>
      <c r="AF73" s="286"/>
      <c r="AG73" s="284"/>
      <c r="AH73" s="283">
        <v>-2.9236207114692698</v>
      </c>
      <c r="AI73" s="283"/>
      <c r="AJ73" s="283"/>
      <c r="AK73" s="281"/>
      <c r="AL73" s="281"/>
      <c r="AM73" s="281"/>
      <c r="AN73" s="281"/>
      <c r="AO73" s="281"/>
      <c r="AP73" s="281"/>
      <c r="AQ73" s="280">
        <v>-9.1764955403446606</v>
      </c>
      <c r="AR73" s="279">
        <v>-1.8659806061663</v>
      </c>
      <c r="AS73" s="279">
        <v>-0.811711127944723</v>
      </c>
      <c r="AW73" s="287"/>
      <c r="AX73" s="287"/>
    </row>
    <row r="74" spans="4:108" ht="12" customHeight="1" x14ac:dyDescent="0.25">
      <c r="W74" s="290"/>
      <c r="AH74" s="290"/>
      <c r="AI74" s="290"/>
      <c r="AJ74" s="290"/>
      <c r="AR74" s="73"/>
      <c r="AS74" s="73"/>
      <c r="AT74" s="73"/>
      <c r="AU74" s="73"/>
      <c r="AV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row>
    <row r="75" spans="4:108" ht="6.75" hidden="1" customHeight="1" x14ac:dyDescent="0.25">
      <c r="W75" s="295"/>
      <c r="X75" s="296"/>
      <c r="Y75" s="296"/>
      <c r="Z75" s="297"/>
      <c r="AA75" s="296"/>
      <c r="AB75" s="296"/>
      <c r="AC75" s="286"/>
      <c r="AD75" s="286"/>
      <c r="AE75" s="286"/>
      <c r="AF75" s="286"/>
      <c r="AG75" s="296"/>
      <c r="AH75" s="295"/>
      <c r="AI75" s="295"/>
      <c r="AJ75" s="295"/>
      <c r="AK75" s="298"/>
      <c r="AL75" s="298"/>
      <c r="AM75" s="298"/>
      <c r="AN75" s="298"/>
      <c r="AO75" s="298"/>
      <c r="AP75" s="298"/>
      <c r="AQ75" s="299"/>
    </row>
    <row r="76" spans="4:108" ht="15" hidden="1" x14ac:dyDescent="0.25">
      <c r="I76" s="294" t="e">
        <f>I73-#REF!</f>
        <v>#REF!</v>
      </c>
      <c r="J76" s="294">
        <f>J73-J70</f>
        <v>7.4345793687700308</v>
      </c>
      <c r="K76" s="294">
        <f>K73-I70</f>
        <v>-10.235839108257629</v>
      </c>
      <c r="L76" s="300"/>
      <c r="M76" s="300"/>
      <c r="N76" s="300"/>
      <c r="O76" s="300"/>
      <c r="P76" s="300"/>
      <c r="Q76" s="294" t="e">
        <f>Q73-#REF!</f>
        <v>#REF!</v>
      </c>
      <c r="R76" s="294"/>
      <c r="S76" s="294"/>
      <c r="T76" s="294"/>
      <c r="U76" s="294"/>
      <c r="V76" s="294"/>
      <c r="W76" s="294" t="e">
        <f>W73-#REF!</f>
        <v>#REF!</v>
      </c>
      <c r="X76" s="294"/>
      <c r="Y76" s="294"/>
      <c r="Z76" s="301"/>
      <c r="AA76" s="294"/>
      <c r="AB76" s="294"/>
      <c r="AG76" s="294"/>
      <c r="AH76" s="294" t="e">
        <f>AH73-#REF!</f>
        <v>#REF!</v>
      </c>
      <c r="AI76" s="294"/>
      <c r="AJ76" s="294"/>
      <c r="AK76" s="294"/>
      <c r="AL76" s="294"/>
      <c r="AM76" s="294"/>
      <c r="AN76" s="294"/>
      <c r="AO76" s="294"/>
      <c r="AP76" s="294"/>
      <c r="AQ76" s="294">
        <v>-1.2743424974947899</v>
      </c>
      <c r="AR76" s="294">
        <v>0</v>
      </c>
      <c r="AS76" s="294">
        <v>0</v>
      </c>
      <c r="AT76" s="294">
        <f>AT73-AT70</f>
        <v>15.6698680284379</v>
      </c>
      <c r="AU76" s="294">
        <f>AU73-AU70</f>
        <v>23.350058200800401</v>
      </c>
      <c r="AV76" s="294">
        <f>AV73-AV70</f>
        <v>0</v>
      </c>
    </row>
    <row r="77" spans="4:108" ht="15.75" hidden="1" customHeight="1" x14ac:dyDescent="0.25">
      <c r="J77" s="288" t="s">
        <v>90</v>
      </c>
      <c r="W77" s="290"/>
      <c r="AH77" s="290"/>
      <c r="AI77" s="290"/>
      <c r="AJ77" s="290"/>
      <c r="AR77" s="72" t="s">
        <v>90</v>
      </c>
      <c r="AS77" s="72" t="s">
        <v>90</v>
      </c>
    </row>
    <row r="78" spans="4:108" ht="15.75" hidden="1" customHeight="1" x14ac:dyDescent="0.25">
      <c r="E78" s="302"/>
      <c r="F78" s="302"/>
      <c r="G78" s="302"/>
      <c r="H78" s="302"/>
      <c r="I78" s="302"/>
      <c r="J78" s="303">
        <v>44539</v>
      </c>
      <c r="Q78" s="302"/>
      <c r="W78" s="290"/>
      <c r="AH78" s="290"/>
      <c r="AI78" s="290"/>
      <c r="AJ78" s="290"/>
      <c r="AR78" s="72">
        <v>44539</v>
      </c>
    </row>
    <row r="79" spans="4:108" ht="15.75" hidden="1" customHeight="1" x14ac:dyDescent="0.25">
      <c r="E79" s="302"/>
      <c r="F79" s="302"/>
      <c r="G79" s="302"/>
      <c r="H79" s="302"/>
      <c r="I79" s="302"/>
      <c r="J79" s="303">
        <v>44287</v>
      </c>
      <c r="Q79" s="302"/>
      <c r="W79" s="290"/>
      <c r="AH79" s="290"/>
      <c r="AI79" s="290"/>
      <c r="AJ79" s="290"/>
      <c r="AR79" s="72">
        <v>44287</v>
      </c>
    </row>
    <row r="80" spans="4:108" ht="15.75" hidden="1" customHeight="1" x14ac:dyDescent="0.25">
      <c r="E80" s="302"/>
      <c r="F80" s="302"/>
      <c r="G80" s="302"/>
      <c r="H80" s="302"/>
      <c r="I80" s="302"/>
      <c r="J80" s="302"/>
      <c r="Q80" s="302"/>
      <c r="W80" s="290"/>
      <c r="AH80" s="290"/>
      <c r="AI80" s="290"/>
      <c r="AJ80" s="290"/>
    </row>
    <row r="81" spans="5:48" ht="15.75" hidden="1" customHeight="1" x14ac:dyDescent="0.25">
      <c r="E81" s="304" t="s">
        <v>91</v>
      </c>
      <c r="F81" s="304"/>
      <c r="G81" s="304"/>
      <c r="H81" s="304"/>
      <c r="I81" s="305" t="s">
        <v>92</v>
      </c>
      <c r="J81" s="305" t="s">
        <v>93</v>
      </c>
      <c r="Q81" s="305" t="s">
        <v>92</v>
      </c>
      <c r="W81" s="290"/>
      <c r="AH81" s="290"/>
      <c r="AI81" s="290"/>
      <c r="AJ81" s="290"/>
      <c r="AR81" s="72" t="s">
        <v>93</v>
      </c>
    </row>
    <row r="82" spans="5:48" ht="15.75" hidden="1" customHeight="1" x14ac:dyDescent="0.25">
      <c r="E82" s="306" t="s">
        <v>94</v>
      </c>
      <c r="F82" s="306"/>
      <c r="G82" s="306"/>
      <c r="H82" s="306"/>
      <c r="I82" s="307">
        <f>28350801/10^5</f>
        <v>283.50801000000001</v>
      </c>
      <c r="J82" s="307">
        <v>260.82736920000002</v>
      </c>
      <c r="Q82" s="307">
        <f>28350801/10^5</f>
        <v>283.50801000000001</v>
      </c>
      <c r="W82" s="290"/>
      <c r="AH82" s="290"/>
      <c r="AI82" s="290"/>
      <c r="AJ82" s="290"/>
      <c r="AR82" s="72">
        <v>260.82736920000002</v>
      </c>
    </row>
    <row r="83" spans="5:48" ht="15.75" hidden="1" customHeight="1" x14ac:dyDescent="0.25">
      <c r="E83" s="306" t="s">
        <v>95</v>
      </c>
      <c r="F83" s="306"/>
      <c r="G83" s="306"/>
      <c r="H83" s="306"/>
      <c r="I83" s="307">
        <f>37750734/10^5</f>
        <v>377.50734</v>
      </c>
      <c r="J83" s="307">
        <v>30.200587200000001</v>
      </c>
      <c r="Q83" s="307">
        <f>37750734/10^5</f>
        <v>377.50734</v>
      </c>
      <c r="W83" s="290"/>
      <c r="AH83" s="290"/>
      <c r="AI83" s="290"/>
      <c r="AJ83" s="290"/>
      <c r="AR83" s="72">
        <v>30.200587200000001</v>
      </c>
    </row>
    <row r="84" spans="5:48" ht="15.75" hidden="1" customHeight="1" x14ac:dyDescent="0.25">
      <c r="E84" s="308" t="s">
        <v>96</v>
      </c>
      <c r="F84" s="308"/>
      <c r="G84" s="308"/>
      <c r="H84" s="308"/>
      <c r="I84" s="307"/>
      <c r="J84" s="309">
        <v>291.02795639999999</v>
      </c>
      <c r="Q84" s="307"/>
      <c r="W84" s="290"/>
      <c r="AH84" s="290"/>
      <c r="AI84" s="290"/>
      <c r="AJ84" s="290"/>
      <c r="AR84" s="72">
        <v>291.02795639999999</v>
      </c>
    </row>
    <row r="85" spans="5:48" ht="15.75" hidden="1" customHeight="1" x14ac:dyDescent="0.25">
      <c r="E85" s="302"/>
      <c r="F85" s="302"/>
      <c r="G85" s="302"/>
      <c r="H85" s="302"/>
      <c r="I85" s="302"/>
      <c r="J85" s="310"/>
      <c r="Q85" s="302"/>
      <c r="W85" s="290"/>
      <c r="AH85" s="290"/>
      <c r="AI85" s="290"/>
      <c r="AJ85" s="290"/>
    </row>
    <row r="86" spans="5:48" ht="15.75" hidden="1" customHeight="1" x14ac:dyDescent="0.25">
      <c r="W86" s="290"/>
      <c r="AH86" s="290"/>
      <c r="AI86" s="290"/>
      <c r="AJ86" s="290"/>
    </row>
    <row r="87" spans="5:48" ht="15.75" hidden="1" customHeight="1" x14ac:dyDescent="0.25">
      <c r="E87" s="311" t="s">
        <v>45</v>
      </c>
      <c r="F87" s="311"/>
      <c r="G87" s="311"/>
      <c r="H87" s="311"/>
      <c r="W87" s="295"/>
      <c r="X87" s="296"/>
      <c r="Y87" s="296"/>
      <c r="Z87" s="297"/>
      <c r="AA87" s="296"/>
      <c r="AB87" s="296"/>
      <c r="AC87" s="286"/>
      <c r="AD87" s="286"/>
      <c r="AE87" s="286"/>
      <c r="AF87" s="286"/>
      <c r="AG87" s="296"/>
      <c r="AH87" s="295"/>
      <c r="AI87" s="295"/>
      <c r="AJ87" s="295"/>
      <c r="AK87" s="298"/>
      <c r="AL87" s="298"/>
      <c r="AM87" s="298"/>
      <c r="AN87" s="298"/>
      <c r="AO87" s="298"/>
      <c r="AP87" s="298"/>
      <c r="AS87" s="72">
        <v>3244</v>
      </c>
    </row>
    <row r="88" spans="5:48" ht="15.75" hidden="1" customHeight="1" x14ac:dyDescent="0.25">
      <c r="E88" s="311" t="s">
        <v>46</v>
      </c>
      <c r="F88" s="311"/>
      <c r="G88" s="311"/>
      <c r="H88" s="311"/>
      <c r="W88" s="295"/>
      <c r="X88" s="296"/>
      <c r="Y88" s="296"/>
      <c r="Z88" s="297"/>
      <c r="AA88" s="296"/>
      <c r="AB88" s="296"/>
      <c r="AC88" s="286"/>
      <c r="AD88" s="286"/>
      <c r="AE88" s="286"/>
      <c r="AF88" s="286"/>
      <c r="AG88" s="296"/>
      <c r="AH88" s="295"/>
      <c r="AI88" s="295"/>
      <c r="AJ88" s="295"/>
      <c r="AK88" s="298"/>
      <c r="AL88" s="298"/>
      <c r="AM88" s="298"/>
      <c r="AN88" s="298"/>
      <c r="AO88" s="298"/>
      <c r="AP88" s="298"/>
      <c r="AS88" s="72">
        <v>28</v>
      </c>
    </row>
    <row r="89" spans="5:48" ht="15.75" hidden="1" customHeight="1" x14ac:dyDescent="0.25">
      <c r="W89" s="290"/>
      <c r="AH89" s="290"/>
      <c r="AI89" s="290"/>
      <c r="AJ89" s="290"/>
    </row>
    <row r="90" spans="5:48" ht="15.75" hidden="1" customHeight="1" x14ac:dyDescent="0.25">
      <c r="E90" s="288" t="s">
        <v>97</v>
      </c>
      <c r="W90" s="290"/>
      <c r="AH90" s="290"/>
      <c r="AI90" s="290"/>
      <c r="AJ90" s="290"/>
      <c r="AS90" s="288"/>
      <c r="AV90" s="145"/>
    </row>
    <row r="91" spans="5:48" ht="15.75" hidden="1" customHeight="1" x14ac:dyDescent="0.25">
      <c r="E91" s="311" t="s">
        <v>45</v>
      </c>
      <c r="F91" s="311"/>
      <c r="G91" s="311"/>
      <c r="H91" s="311"/>
      <c r="W91" s="290"/>
      <c r="AH91" s="290"/>
      <c r="AI91" s="290"/>
      <c r="AJ91" s="290"/>
      <c r="AS91" s="72">
        <v>-658</v>
      </c>
    </row>
    <row r="92" spans="5:48" ht="15.75" hidden="1" customHeight="1" x14ac:dyDescent="0.25">
      <c r="E92" s="311" t="s">
        <v>46</v>
      </c>
      <c r="F92" s="311"/>
      <c r="G92" s="311"/>
      <c r="H92" s="311"/>
      <c r="W92" s="290"/>
      <c r="AH92" s="290"/>
      <c r="AI92" s="290"/>
      <c r="AJ92" s="290"/>
      <c r="AS92" s="72">
        <v>32</v>
      </c>
    </row>
    <row r="93" spans="5:48" ht="15.75" hidden="1" customHeight="1" x14ac:dyDescent="0.25">
      <c r="W93" s="290"/>
      <c r="AH93" s="290"/>
      <c r="AI93" s="290"/>
      <c r="AJ93" s="290"/>
    </row>
    <row r="94" spans="5:48" ht="15.75" hidden="1" customHeight="1" x14ac:dyDescent="0.25">
      <c r="E94" s="288" t="s">
        <v>98</v>
      </c>
      <c r="W94" s="295"/>
      <c r="X94" s="296"/>
      <c r="Y94" s="296"/>
      <c r="Z94" s="297"/>
      <c r="AA94" s="296"/>
      <c r="AB94" s="296"/>
      <c r="AC94" s="286"/>
      <c r="AD94" s="286"/>
      <c r="AE94" s="286"/>
      <c r="AF94" s="286"/>
      <c r="AG94" s="296"/>
      <c r="AH94" s="295"/>
      <c r="AI94" s="295"/>
      <c r="AJ94" s="295"/>
      <c r="AK94" s="298"/>
      <c r="AL94" s="298"/>
      <c r="AM94" s="298"/>
      <c r="AN94" s="298"/>
      <c r="AO94" s="298"/>
      <c r="AP94" s="298"/>
      <c r="AS94" s="72">
        <v>1445</v>
      </c>
    </row>
    <row r="95" spans="5:48" ht="15.75" hidden="1" customHeight="1" x14ac:dyDescent="0.25">
      <c r="E95" s="288" t="s">
        <v>99</v>
      </c>
      <c r="W95" s="290"/>
      <c r="AH95" s="290"/>
      <c r="AI95" s="290"/>
      <c r="AJ95" s="290"/>
      <c r="AS95" s="145">
        <v>-569</v>
      </c>
    </row>
    <row r="96" spans="5:48" ht="15.75" hidden="1" customHeight="1" x14ac:dyDescent="0.25">
      <c r="W96" s="290"/>
      <c r="AH96" s="290"/>
      <c r="AI96" s="290"/>
      <c r="AJ96" s="290"/>
    </row>
    <row r="97" spans="5:45" ht="15.75" hidden="1" customHeight="1" x14ac:dyDescent="0.25">
      <c r="W97" s="290"/>
      <c r="AH97" s="290"/>
      <c r="AI97" s="290"/>
      <c r="AJ97" s="290"/>
    </row>
    <row r="98" spans="5:45" ht="15.75" hidden="1" customHeight="1" x14ac:dyDescent="0.25">
      <c r="W98" s="290"/>
      <c r="AH98" s="290"/>
      <c r="AI98" s="290"/>
      <c r="AJ98" s="290"/>
    </row>
    <row r="99" spans="5:45" ht="15.75" hidden="1" customHeight="1" x14ac:dyDescent="0.25">
      <c r="E99" s="288" t="s">
        <v>100</v>
      </c>
      <c r="W99" s="290"/>
      <c r="AH99" s="290"/>
      <c r="AI99" s="290"/>
      <c r="AJ99" s="290"/>
      <c r="AS99" s="72">
        <v>3351.4571900000001</v>
      </c>
    </row>
    <row r="100" spans="5:45" ht="15.75" hidden="1" customHeight="1" x14ac:dyDescent="0.25">
      <c r="W100" s="290"/>
      <c r="AH100" s="290"/>
      <c r="AI100" s="290"/>
      <c r="AJ100" s="290"/>
    </row>
    <row r="101" spans="5:45" ht="15.75" hidden="1" customHeight="1" x14ac:dyDescent="0.25">
      <c r="E101" s="288" t="s">
        <v>101</v>
      </c>
      <c r="W101" s="290"/>
      <c r="AH101" s="290"/>
      <c r="AI101" s="290"/>
      <c r="AJ101" s="290"/>
      <c r="AS101" s="72">
        <v>-79.457189999999599</v>
      </c>
    </row>
    <row r="102" spans="5:45" ht="15.75" hidden="1" customHeight="1" x14ac:dyDescent="0.25">
      <c r="W102" s="290"/>
      <c r="AH102" s="290"/>
      <c r="AI102" s="290"/>
      <c r="AJ102" s="290"/>
    </row>
    <row r="103" spans="5:45" ht="15.75" hidden="1" customHeight="1" x14ac:dyDescent="0.25">
      <c r="E103" s="288" t="s">
        <v>102</v>
      </c>
      <c r="W103" s="290"/>
      <c r="AH103" s="290"/>
      <c r="AI103" s="290"/>
      <c r="AJ103" s="290"/>
      <c r="AS103" s="72">
        <v>4944.4617600000001</v>
      </c>
    </row>
    <row r="104" spans="5:45" ht="15.75" hidden="1" customHeight="1" x14ac:dyDescent="0.25">
      <c r="W104" s="290"/>
      <c r="AH104" s="290"/>
      <c r="AI104" s="290"/>
      <c r="AJ104" s="290"/>
    </row>
    <row r="105" spans="5:45" ht="15.75" hidden="1" customHeight="1" x14ac:dyDescent="0.25">
      <c r="E105" s="288" t="s">
        <v>103</v>
      </c>
      <c r="W105" s="290"/>
      <c r="AH105" s="290"/>
      <c r="AI105" s="290"/>
      <c r="AJ105" s="290"/>
      <c r="AS105" s="72">
        <v>-79.461760000000098</v>
      </c>
    </row>
    <row r="106" spans="5:45" ht="15.75" hidden="1" customHeight="1" x14ac:dyDescent="0.25">
      <c r="W106" s="290"/>
      <c r="AH106" s="290"/>
      <c r="AI106" s="290"/>
      <c r="AJ106" s="290"/>
    </row>
    <row r="107" spans="5:45" ht="15.75" hidden="1" customHeight="1" x14ac:dyDescent="0.25">
      <c r="W107" s="290"/>
      <c r="AH107" s="290"/>
      <c r="AI107" s="290"/>
      <c r="AJ107" s="290"/>
      <c r="AS107" s="72">
        <v>4.5700000005126596E-3</v>
      </c>
    </row>
    <row r="108" spans="5:45" ht="15.75" hidden="1" customHeight="1" x14ac:dyDescent="0.25">
      <c r="W108" s="290"/>
      <c r="AH108" s="290"/>
      <c r="AI108" s="290"/>
      <c r="AJ108" s="290"/>
    </row>
    <row r="109" spans="5:45" ht="15.75" hidden="1" customHeight="1" x14ac:dyDescent="0.25">
      <c r="W109" s="290"/>
      <c r="AH109" s="290"/>
      <c r="AI109" s="290"/>
      <c r="AJ109" s="290"/>
    </row>
    <row r="110" spans="5:45" ht="15.75" hidden="1" customHeight="1" x14ac:dyDescent="0.25">
      <c r="W110" s="290"/>
      <c r="AH110" s="290"/>
      <c r="AI110" s="290"/>
      <c r="AJ110" s="290"/>
    </row>
    <row r="111" spans="5:45" ht="15.75" hidden="1" customHeight="1" x14ac:dyDescent="0.25">
      <c r="E111" s="312" t="s">
        <v>104</v>
      </c>
      <c r="F111" s="312"/>
      <c r="G111" s="312"/>
      <c r="H111" s="312"/>
      <c r="I111" s="313">
        <v>-2214.6008825970198</v>
      </c>
      <c r="J111" s="313">
        <v>-3504</v>
      </c>
      <c r="K111" s="313"/>
      <c r="L111" s="313"/>
      <c r="M111" s="313"/>
      <c r="N111" s="313"/>
      <c r="O111" s="313"/>
      <c r="P111" s="313"/>
      <c r="Q111" s="313">
        <v>-2214.6008825970198</v>
      </c>
      <c r="R111" s="313"/>
      <c r="S111" s="313"/>
      <c r="T111" s="313"/>
      <c r="U111" s="313"/>
      <c r="V111" s="313"/>
      <c r="W111" s="314"/>
      <c r="X111" s="315"/>
      <c r="Y111" s="315"/>
      <c r="Z111" s="316"/>
      <c r="AA111" s="315"/>
      <c r="AB111" s="315"/>
      <c r="AC111" s="317"/>
      <c r="AD111" s="317"/>
      <c r="AE111" s="317"/>
      <c r="AF111" s="317"/>
      <c r="AG111" s="315"/>
      <c r="AH111" s="314"/>
      <c r="AI111" s="314"/>
      <c r="AJ111" s="314"/>
      <c r="AK111" s="318"/>
      <c r="AL111" s="318"/>
      <c r="AM111" s="318"/>
      <c r="AN111" s="318"/>
      <c r="AO111" s="318"/>
      <c r="AP111" s="318"/>
      <c r="AR111" s="72">
        <v>-3504</v>
      </c>
      <c r="AS111" s="72">
        <v>-2550</v>
      </c>
    </row>
    <row r="112" spans="5:45" ht="15.75" hidden="1" customHeight="1" x14ac:dyDescent="0.25">
      <c r="E112" s="312"/>
      <c r="F112" s="312"/>
      <c r="G112" s="312"/>
      <c r="H112" s="312"/>
      <c r="I112" s="313"/>
      <c r="J112" s="313"/>
      <c r="K112" s="313"/>
      <c r="L112" s="313"/>
      <c r="M112" s="313"/>
      <c r="N112" s="313"/>
      <c r="O112" s="313"/>
      <c r="P112" s="313"/>
      <c r="Q112" s="313"/>
      <c r="R112" s="313"/>
      <c r="S112" s="313"/>
      <c r="T112" s="313"/>
      <c r="U112" s="313"/>
      <c r="V112" s="313"/>
      <c r="W112" s="314"/>
      <c r="X112" s="315"/>
      <c r="Y112" s="315"/>
      <c r="Z112" s="316"/>
      <c r="AA112" s="315"/>
      <c r="AB112" s="315"/>
      <c r="AC112" s="317"/>
      <c r="AD112" s="317"/>
      <c r="AE112" s="317"/>
      <c r="AF112" s="317"/>
      <c r="AG112" s="315"/>
      <c r="AH112" s="314"/>
      <c r="AI112" s="314"/>
      <c r="AJ112" s="314"/>
      <c r="AK112" s="318"/>
      <c r="AL112" s="318"/>
      <c r="AM112" s="318"/>
      <c r="AN112" s="318"/>
      <c r="AO112" s="318"/>
      <c r="AP112" s="318"/>
    </row>
    <row r="113" spans="5:45" ht="15.75" hidden="1" customHeight="1" x14ac:dyDescent="0.25">
      <c r="E113" s="312" t="s">
        <v>97</v>
      </c>
      <c r="F113" s="312"/>
      <c r="G113" s="312"/>
      <c r="H113" s="312"/>
      <c r="I113" s="313" t="e">
        <f>I111-#REF!</f>
        <v>#REF!</v>
      </c>
      <c r="J113" s="313">
        <v>-1101.57454765027</v>
      </c>
      <c r="K113" s="313"/>
      <c r="L113" s="313"/>
      <c r="M113" s="313"/>
      <c r="N113" s="313"/>
      <c r="O113" s="313"/>
      <c r="P113" s="313"/>
      <c r="Q113" s="313" t="e">
        <f>Q111-#REF!</f>
        <v>#REF!</v>
      </c>
      <c r="R113" s="313"/>
      <c r="S113" s="313"/>
      <c r="T113" s="313"/>
      <c r="U113" s="313"/>
      <c r="V113" s="313"/>
      <c r="W113" s="314"/>
      <c r="X113" s="315"/>
      <c r="Y113" s="315"/>
      <c r="Z113" s="316"/>
      <c r="AA113" s="315"/>
      <c r="AB113" s="315"/>
      <c r="AC113" s="317"/>
      <c r="AD113" s="317"/>
      <c r="AE113" s="317"/>
      <c r="AF113" s="317"/>
      <c r="AG113" s="315"/>
      <c r="AH113" s="314"/>
      <c r="AI113" s="314"/>
      <c r="AJ113" s="314"/>
      <c r="AK113" s="318"/>
      <c r="AL113" s="318"/>
      <c r="AM113" s="318"/>
      <c r="AN113" s="318"/>
      <c r="AO113" s="318"/>
      <c r="AP113" s="318"/>
      <c r="AR113" s="72">
        <v>-1101.57454765027</v>
      </c>
      <c r="AS113" s="72">
        <v>278</v>
      </c>
    </row>
    <row r="114" spans="5:45" ht="15.75" hidden="1" customHeight="1" x14ac:dyDescent="0.25">
      <c r="W114" s="290"/>
      <c r="AH114" s="290"/>
      <c r="AI114" s="290"/>
      <c r="AJ114" s="290"/>
    </row>
    <row r="115" spans="5:45" ht="15.75" hidden="1" customHeight="1" x14ac:dyDescent="0.25">
      <c r="W115" s="290"/>
      <c r="AH115" s="290"/>
      <c r="AI115" s="290"/>
      <c r="AJ115" s="290"/>
    </row>
    <row r="116" spans="5:45" ht="15.75" hidden="1" customHeight="1" x14ac:dyDescent="0.25">
      <c r="W116" s="290"/>
      <c r="AH116" s="290"/>
      <c r="AI116" s="290"/>
      <c r="AJ116" s="290"/>
    </row>
    <row r="117" spans="5:45" ht="15.75" hidden="1" customHeight="1" x14ac:dyDescent="0.25">
      <c r="W117" s="290"/>
      <c r="AH117" s="290"/>
      <c r="AI117" s="290"/>
      <c r="AJ117" s="290"/>
    </row>
    <row r="118" spans="5:45" ht="15.75" hidden="1" customHeight="1" x14ac:dyDescent="0.25">
      <c r="W118" s="290"/>
      <c r="AH118" s="290"/>
      <c r="AI118" s="290"/>
      <c r="AJ118" s="290"/>
    </row>
    <row r="119" spans="5:45" ht="15.75" hidden="1" customHeight="1" x14ac:dyDescent="0.25">
      <c r="W119" s="290"/>
      <c r="AH119" s="290"/>
      <c r="AI119" s="290"/>
      <c r="AJ119" s="290"/>
    </row>
    <row r="120" spans="5:45" ht="15.75" hidden="1" customHeight="1" x14ac:dyDescent="0.25">
      <c r="W120" s="290"/>
      <c r="AH120" s="290"/>
      <c r="AI120" s="290"/>
      <c r="AJ120" s="290"/>
    </row>
    <row r="121" spans="5:45" ht="15.75" hidden="1" customHeight="1" x14ac:dyDescent="0.25">
      <c r="W121" s="290"/>
      <c r="AH121" s="290"/>
      <c r="AI121" s="290"/>
      <c r="AJ121" s="290"/>
    </row>
    <row r="122" spans="5:45" ht="15.75" customHeight="1" x14ac:dyDescent="0.25">
      <c r="W122" s="290"/>
      <c r="AH122" s="290"/>
      <c r="AI122" s="290"/>
      <c r="AJ122" s="290"/>
    </row>
    <row r="123" spans="5:45" ht="15.75" customHeight="1" x14ac:dyDescent="0.25">
      <c r="E123" s="288" t="s">
        <v>105</v>
      </c>
      <c r="F123" s="319">
        <f>38325620.9125683/10^5</f>
        <v>383.25620912568303</v>
      </c>
      <c r="I123" s="319">
        <f>F123</f>
        <v>383.25620912568303</v>
      </c>
      <c r="J123" s="319"/>
      <c r="K123" s="319"/>
      <c r="L123" s="320">
        <v>386.7885902739726</v>
      </c>
      <c r="M123" s="320">
        <v>386.36837872727273</v>
      </c>
      <c r="N123" s="320">
        <v>384.12897989071041</v>
      </c>
      <c r="O123" s="320">
        <f>L123</f>
        <v>386.7885902739726</v>
      </c>
      <c r="P123" s="320">
        <v>384.12897989071041</v>
      </c>
      <c r="Q123" s="319">
        <f>W123</f>
        <v>384.12897989071041</v>
      </c>
      <c r="R123" s="320">
        <f>R65/10</f>
        <v>381.76229999999998</v>
      </c>
      <c r="S123" s="321">
        <f>L123</f>
        <v>386.7885902739726</v>
      </c>
      <c r="T123" s="322">
        <v>386.36837872727273</v>
      </c>
      <c r="U123" s="320">
        <v>384.12897989071041</v>
      </c>
      <c r="V123" s="319">
        <f>S123</f>
        <v>386.7885902739726</v>
      </c>
      <c r="W123" s="319">
        <v>384.12897989071041</v>
      </c>
      <c r="X123" s="290"/>
      <c r="Y123" s="290"/>
      <c r="Z123" s="323"/>
      <c r="AA123" s="290"/>
      <c r="AB123" s="290"/>
      <c r="AC123" s="324"/>
      <c r="AD123" s="324"/>
      <c r="AE123" s="324"/>
      <c r="AF123" s="324"/>
      <c r="AG123" s="290"/>
      <c r="AH123" s="319" t="e">
        <f>#REF!</f>
        <v>#REF!</v>
      </c>
      <c r="AI123" s="319"/>
      <c r="AJ123" s="319"/>
      <c r="AK123" s="290"/>
      <c r="AL123" s="290"/>
      <c r="AM123" s="290"/>
      <c r="AN123" s="290"/>
      <c r="AO123" s="290"/>
      <c r="AP123" s="290"/>
      <c r="AQ123" s="294">
        <v>380.782298657534</v>
      </c>
    </row>
    <row r="124" spans="5:45" ht="15.75" customHeight="1" x14ac:dyDescent="0.25">
      <c r="E124" s="288" t="s">
        <v>106</v>
      </c>
      <c r="F124" s="319">
        <f>38525392.881362/10^5</f>
        <v>385.25392881362001</v>
      </c>
      <c r="I124" s="319">
        <f>F124</f>
        <v>385.25392881362001</v>
      </c>
      <c r="J124" s="319"/>
      <c r="K124" s="319"/>
      <c r="L124" s="320">
        <v>386.91410967987048</v>
      </c>
      <c r="M124" s="320">
        <v>387.05875010389241</v>
      </c>
      <c r="N124" s="320">
        <v>385.59232727470231</v>
      </c>
      <c r="O124" s="320">
        <f>L124</f>
        <v>386.91410967987048</v>
      </c>
      <c r="P124" s="320">
        <v>385.59232727470231</v>
      </c>
      <c r="Q124" s="319">
        <f>W124</f>
        <v>385.59232727470231</v>
      </c>
      <c r="R124" s="320">
        <f>R123</f>
        <v>381.76229999999998</v>
      </c>
      <c r="S124" s="321">
        <f>L124</f>
        <v>386.91410967987048</v>
      </c>
      <c r="T124" s="322">
        <v>387.05875010389241</v>
      </c>
      <c r="U124" s="320">
        <v>385.59232727470231</v>
      </c>
      <c r="V124" s="319">
        <f>S124</f>
        <v>386.91410967987048</v>
      </c>
      <c r="W124" s="319">
        <v>385.59232727470231</v>
      </c>
      <c r="AH124" s="319" t="e">
        <f>#REF!</f>
        <v>#REF!</v>
      </c>
      <c r="AI124" s="319"/>
      <c r="AJ124" s="319"/>
    </row>
    <row r="126" spans="5:45" ht="15.75" customHeight="1" x14ac:dyDescent="0.25">
      <c r="F126" s="294"/>
    </row>
  </sheetData>
  <mergeCells count="32">
    <mergeCell ref="V5:W5"/>
    <mergeCell ref="D7:D10"/>
    <mergeCell ref="E7:E10"/>
    <mergeCell ref="F7:K7"/>
    <mergeCell ref="L7:R7"/>
    <mergeCell ref="S7:W7"/>
    <mergeCell ref="S8:U8"/>
    <mergeCell ref="V8:W8"/>
    <mergeCell ref="F8:H8"/>
    <mergeCell ref="I8:J8"/>
    <mergeCell ref="L8:N8"/>
    <mergeCell ref="O8:P8"/>
    <mergeCell ref="Q8:R8"/>
    <mergeCell ref="AG7:AH7"/>
    <mergeCell ref="CJ7:CN7"/>
    <mergeCell ref="CO7:CS7"/>
    <mergeCell ref="CU7:CY7"/>
    <mergeCell ref="CZ7:DD7"/>
    <mergeCell ref="Z8:AA8"/>
    <mergeCell ref="AG8:AH8"/>
    <mergeCell ref="AI8:AJ8"/>
    <mergeCell ref="AT8:AU8"/>
    <mergeCell ref="AW8:AX8"/>
    <mergeCell ref="DC8:DD8"/>
    <mergeCell ref="AK9:AM9"/>
    <mergeCell ref="CM8:CN8"/>
    <mergeCell ref="CO8:CQ8"/>
    <mergeCell ref="CR8:CS8"/>
    <mergeCell ref="CU8:CW8"/>
    <mergeCell ref="CX8:CY8"/>
    <mergeCell ref="CZ8:DB8"/>
    <mergeCell ref="CJ8:CL8"/>
  </mergeCells>
  <pageMargins left="0" right="0" top="0" bottom="0" header="0" footer="0"/>
  <pageSetup paperSize="9" scale="40" orientation="portrait" r:id="rId1"/>
  <colBreaks count="1" manualBreakCount="1">
    <brk id="36" max="7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71"/>
  <sheetViews>
    <sheetView showGridLines="0" showWhiteSpace="0" zoomScale="70" zoomScaleNormal="70" zoomScaleSheetLayoutView="70" workbookViewId="0">
      <selection activeCell="O20" sqref="O20"/>
    </sheetView>
  </sheetViews>
  <sheetFormatPr defaultColWidth="9.140625" defaultRowHeight="17.25" x14ac:dyDescent="0.2"/>
  <cols>
    <col min="1" max="1" width="7.5703125" style="326" customWidth="1"/>
    <col min="2" max="2" width="23.5703125" style="326" customWidth="1"/>
    <col min="3" max="3" width="73.85546875" style="326" customWidth="1"/>
    <col min="4" max="4" width="15.7109375" style="326" customWidth="1"/>
    <col min="5" max="5" width="17.85546875" style="326" customWidth="1"/>
    <col min="6" max="6" width="56.7109375" style="326" customWidth="1"/>
    <col min="7" max="9" width="18.7109375" style="326" customWidth="1"/>
    <col min="10" max="10" width="20.7109375" style="326" customWidth="1"/>
    <col min="11" max="11" width="12.28515625" style="326" customWidth="1"/>
    <col min="12" max="16384" width="9.140625" style="326"/>
  </cols>
  <sheetData>
    <row r="1" spans="1:6" x14ac:dyDescent="0.2">
      <c r="A1" s="325"/>
      <c r="C1" s="571"/>
      <c r="D1" s="571"/>
      <c r="E1" s="571"/>
    </row>
    <row r="2" spans="1:6" x14ac:dyDescent="0.2">
      <c r="A2" s="325"/>
      <c r="B2" s="327"/>
    </row>
    <row r="3" spans="1:6" x14ac:dyDescent="0.2">
      <c r="A3" s="325"/>
    </row>
    <row r="4" spans="1:6" x14ac:dyDescent="0.2">
      <c r="A4" s="325"/>
    </row>
    <row r="5" spans="1:6" x14ac:dyDescent="0.2">
      <c r="A5" s="328"/>
    </row>
    <row r="6" spans="1:6" x14ac:dyDescent="0.2">
      <c r="B6" s="329"/>
      <c r="C6" s="329"/>
      <c r="D6" s="329"/>
      <c r="E6" s="329"/>
      <c r="F6" s="329"/>
    </row>
    <row r="7" spans="1:6" x14ac:dyDescent="0.2">
      <c r="B7" s="330" t="s">
        <v>107</v>
      </c>
      <c r="C7" s="329"/>
      <c r="D7" s="329"/>
      <c r="E7" s="329"/>
      <c r="F7" s="329"/>
    </row>
    <row r="8" spans="1:6" x14ac:dyDescent="0.2">
      <c r="B8" s="325"/>
      <c r="C8" s="329"/>
      <c r="D8" s="329"/>
      <c r="E8" s="329"/>
      <c r="F8" s="329"/>
    </row>
    <row r="9" spans="1:6" x14ac:dyDescent="0.2">
      <c r="B9" s="329"/>
      <c r="C9" s="329"/>
      <c r="D9" s="329"/>
      <c r="E9" s="329"/>
      <c r="F9" s="329"/>
    </row>
    <row r="10" spans="1:6" ht="105.75" customHeight="1" x14ac:dyDescent="0.2">
      <c r="A10" s="331">
        <v>1</v>
      </c>
      <c r="B10" s="566" t="s">
        <v>108</v>
      </c>
      <c r="C10" s="566"/>
      <c r="D10" s="566"/>
      <c r="E10" s="566"/>
      <c r="F10" s="566"/>
    </row>
    <row r="11" spans="1:6" ht="150" hidden="1" customHeight="1" x14ac:dyDescent="0.2">
      <c r="B11" s="566" t="s">
        <v>109</v>
      </c>
      <c r="C11" s="566"/>
      <c r="D11" s="566"/>
      <c r="E11" s="566"/>
      <c r="F11" s="566"/>
    </row>
    <row r="12" spans="1:6" ht="38.25" hidden="1" customHeight="1" x14ac:dyDescent="0.2">
      <c r="B12" s="566" t="s">
        <v>110</v>
      </c>
      <c r="C12" s="566"/>
      <c r="D12" s="566"/>
      <c r="E12" s="566"/>
      <c r="F12" s="566"/>
    </row>
    <row r="13" spans="1:6" ht="82.5" hidden="1" customHeight="1" x14ac:dyDescent="0.2">
      <c r="B13" s="567" t="s">
        <v>111</v>
      </c>
      <c r="C13" s="567"/>
      <c r="D13" s="567"/>
      <c r="E13" s="567"/>
      <c r="F13" s="567"/>
    </row>
    <row r="14" spans="1:6" ht="58.5" hidden="1" customHeight="1" x14ac:dyDescent="0.2">
      <c r="B14" s="567" t="s">
        <v>112</v>
      </c>
      <c r="C14" s="567"/>
      <c r="D14" s="567"/>
      <c r="E14" s="567"/>
      <c r="F14" s="567"/>
    </row>
    <row r="15" spans="1:6" ht="209.25" hidden="1" customHeight="1" x14ac:dyDescent="0.2">
      <c r="B15" s="566" t="s">
        <v>113</v>
      </c>
      <c r="C15" s="566"/>
      <c r="D15" s="566"/>
      <c r="E15" s="566"/>
      <c r="F15" s="566"/>
    </row>
    <row r="16" spans="1:6" ht="115.5" hidden="1" customHeight="1" x14ac:dyDescent="0.2">
      <c r="B16" s="566" t="s">
        <v>114</v>
      </c>
      <c r="C16" s="566"/>
      <c r="D16" s="566"/>
      <c r="E16" s="566"/>
      <c r="F16" s="566"/>
    </row>
    <row r="17" spans="1:23" ht="100.5" hidden="1" customHeight="1" x14ac:dyDescent="0.2">
      <c r="B17" s="566" t="s">
        <v>115</v>
      </c>
      <c r="C17" s="566"/>
      <c r="D17" s="566"/>
      <c r="E17" s="566"/>
      <c r="F17" s="566"/>
    </row>
    <row r="18" spans="1:23" ht="15.75" hidden="1" customHeight="1" x14ac:dyDescent="0.2">
      <c r="B18" s="566" t="s">
        <v>116</v>
      </c>
      <c r="C18" s="566"/>
      <c r="D18" s="566"/>
      <c r="E18" s="566"/>
      <c r="F18" s="566"/>
      <c r="G18" s="332"/>
      <c r="H18" s="333"/>
    </row>
    <row r="19" spans="1:23" ht="87" customHeight="1" x14ac:dyDescent="0.2">
      <c r="A19" s="331">
        <v>2</v>
      </c>
      <c r="B19" s="566" t="s">
        <v>117</v>
      </c>
      <c r="C19" s="566"/>
      <c r="D19" s="566"/>
      <c r="E19" s="566"/>
      <c r="F19" s="566"/>
      <c r="G19" s="332"/>
      <c r="H19" s="333"/>
    </row>
    <row r="20" spans="1:23" ht="15.75" hidden="1" customHeight="1" x14ac:dyDescent="0.2">
      <c r="B20" s="566" t="s">
        <v>118</v>
      </c>
      <c r="C20" s="566"/>
      <c r="D20" s="566"/>
      <c r="E20" s="566"/>
      <c r="F20" s="566"/>
      <c r="G20" s="566"/>
      <c r="H20" s="566"/>
      <c r="I20" s="566"/>
      <c r="J20" s="566"/>
      <c r="K20" s="566"/>
    </row>
    <row r="21" spans="1:23" ht="15.75" hidden="1" customHeight="1" x14ac:dyDescent="0.2">
      <c r="B21" s="567" t="s">
        <v>119</v>
      </c>
      <c r="C21" s="567"/>
      <c r="D21" s="567"/>
      <c r="E21" s="567"/>
      <c r="F21" s="567"/>
      <c r="G21" s="334"/>
      <c r="H21" s="334"/>
      <c r="I21" s="334"/>
      <c r="J21" s="334"/>
      <c r="K21" s="334"/>
    </row>
    <row r="22" spans="1:23" ht="15.75" hidden="1" customHeight="1" x14ac:dyDescent="0.2">
      <c r="B22" s="559" t="s">
        <v>120</v>
      </c>
      <c r="C22" s="559"/>
      <c r="D22" s="559"/>
      <c r="E22" s="559"/>
      <c r="F22" s="559"/>
      <c r="G22" s="334"/>
      <c r="H22" s="334"/>
      <c r="I22" s="334"/>
      <c r="J22" s="334"/>
      <c r="K22" s="334"/>
    </row>
    <row r="23" spans="1:23" hidden="1" x14ac:dyDescent="0.2">
      <c r="B23" s="568" t="s">
        <v>121</v>
      </c>
      <c r="C23" s="569"/>
      <c r="D23" s="569"/>
      <c r="E23" s="569"/>
      <c r="F23" s="569"/>
      <c r="H23" s="335"/>
      <c r="I23" s="335"/>
    </row>
    <row r="24" spans="1:23" ht="409.5" hidden="1" customHeight="1" x14ac:dyDescent="0.2">
      <c r="A24" s="326">
        <v>3</v>
      </c>
      <c r="B24" s="570" t="s">
        <v>122</v>
      </c>
      <c r="C24" s="570"/>
      <c r="D24" s="570"/>
      <c r="E24" s="570"/>
      <c r="F24" s="570"/>
      <c r="G24" s="336" t="s">
        <v>123</v>
      </c>
      <c r="H24" s="336" t="s">
        <v>124</v>
      </c>
      <c r="I24" s="336"/>
      <c r="J24" s="336"/>
      <c r="K24" s="336"/>
      <c r="L24" s="336"/>
      <c r="M24" s="336"/>
      <c r="N24" s="336"/>
      <c r="O24" s="336"/>
      <c r="P24" s="336"/>
      <c r="Q24" s="336"/>
      <c r="R24" s="336"/>
      <c r="S24" s="336"/>
      <c r="T24" s="336"/>
      <c r="U24" s="336"/>
      <c r="V24" s="336"/>
      <c r="W24" s="336"/>
    </row>
    <row r="25" spans="1:23" ht="80.25" hidden="1" customHeight="1" x14ac:dyDescent="0.2">
      <c r="A25" s="326">
        <v>3</v>
      </c>
      <c r="B25" s="570" t="s">
        <v>125</v>
      </c>
      <c r="C25" s="570"/>
      <c r="D25" s="570"/>
      <c r="E25" s="570"/>
      <c r="F25" s="570"/>
      <c r="G25" s="336"/>
      <c r="H25" s="336"/>
      <c r="I25" s="336"/>
      <c r="J25" s="336"/>
      <c r="K25" s="336"/>
      <c r="L25" s="336"/>
      <c r="M25" s="336"/>
      <c r="N25" s="336"/>
      <c r="O25" s="336"/>
      <c r="P25" s="336"/>
      <c r="Q25" s="336"/>
      <c r="R25" s="336"/>
      <c r="S25" s="336"/>
      <c r="T25" s="336"/>
      <c r="U25" s="336"/>
      <c r="V25" s="336"/>
      <c r="W25" s="336"/>
    </row>
    <row r="26" spans="1:23" ht="266.25" customHeight="1" x14ac:dyDescent="0.2">
      <c r="A26" s="326">
        <v>3</v>
      </c>
      <c r="B26" s="562" t="s">
        <v>126</v>
      </c>
      <c r="C26" s="562"/>
      <c r="D26" s="562"/>
      <c r="E26" s="562"/>
      <c r="F26" s="562"/>
      <c r="G26" s="336"/>
      <c r="H26" s="336"/>
      <c r="I26" s="336"/>
      <c r="J26" s="336"/>
      <c r="K26" s="336"/>
      <c r="L26" s="336"/>
      <c r="M26" s="336"/>
      <c r="N26" s="336"/>
      <c r="O26" s="336"/>
      <c r="P26" s="336"/>
      <c r="Q26" s="336"/>
      <c r="R26" s="336"/>
      <c r="S26" s="336"/>
      <c r="T26" s="336"/>
      <c r="U26" s="336"/>
      <c r="V26" s="336"/>
      <c r="W26" s="336"/>
    </row>
    <row r="27" spans="1:23" ht="21.75" customHeight="1" x14ac:dyDescent="0.3">
      <c r="B27" s="337"/>
      <c r="C27" s="337"/>
      <c r="D27" s="337"/>
      <c r="E27" s="337"/>
      <c r="F27" s="338" t="s">
        <v>127</v>
      </c>
      <c r="G27" s="336"/>
      <c r="H27" s="336"/>
      <c r="I27" s="336"/>
      <c r="J27" s="336"/>
      <c r="K27" s="336"/>
      <c r="L27" s="336"/>
      <c r="M27" s="336"/>
      <c r="N27" s="336"/>
      <c r="O27" s="336"/>
      <c r="P27" s="336"/>
      <c r="Q27" s="336"/>
      <c r="R27" s="336"/>
      <c r="S27" s="336"/>
      <c r="T27" s="336"/>
      <c r="U27" s="336"/>
      <c r="V27" s="336"/>
      <c r="W27" s="336"/>
    </row>
    <row r="28" spans="1:23" s="339" customFormat="1" x14ac:dyDescent="0.3">
      <c r="B28" s="563" t="s">
        <v>91</v>
      </c>
      <c r="C28" s="564" t="s">
        <v>128</v>
      </c>
      <c r="D28" s="564"/>
      <c r="E28" s="564" t="s">
        <v>129</v>
      </c>
      <c r="F28" s="564"/>
      <c r="G28" s="564" t="s">
        <v>130</v>
      </c>
      <c r="H28" s="564"/>
    </row>
    <row r="29" spans="1:23" s="339" customFormat="1" ht="14.25" customHeight="1" x14ac:dyDescent="0.3">
      <c r="B29" s="563"/>
      <c r="C29" s="340" t="s">
        <v>131</v>
      </c>
      <c r="D29" s="340" t="s">
        <v>132</v>
      </c>
      <c r="E29" s="340" t="s">
        <v>131</v>
      </c>
      <c r="F29" s="340" t="s">
        <v>132</v>
      </c>
      <c r="G29" s="340" t="s">
        <v>131</v>
      </c>
      <c r="H29" s="340" t="s">
        <v>132</v>
      </c>
    </row>
    <row r="30" spans="1:23" s="339" customFormat="1" x14ac:dyDescent="0.3">
      <c r="B30" s="341" t="s">
        <v>133</v>
      </c>
      <c r="C30" s="342">
        <v>9972</v>
      </c>
      <c r="D30" s="342">
        <v>10165</v>
      </c>
      <c r="E30" s="342">
        <v>8138</v>
      </c>
      <c r="F30" s="342">
        <v>8386</v>
      </c>
      <c r="G30" s="342">
        <v>32292</v>
      </c>
      <c r="H30" s="342">
        <v>33336</v>
      </c>
    </row>
    <row r="31" spans="1:23" s="339" customFormat="1" ht="33" customHeight="1" x14ac:dyDescent="0.3">
      <c r="B31" s="343" t="s">
        <v>134</v>
      </c>
      <c r="C31" s="342">
        <v>1280</v>
      </c>
      <c r="D31" s="342">
        <v>1450</v>
      </c>
      <c r="E31" s="344">
        <v>-419</v>
      </c>
      <c r="F31" s="344">
        <v>-386</v>
      </c>
      <c r="G31" s="342">
        <v>405</v>
      </c>
      <c r="H31" s="342">
        <v>613</v>
      </c>
    </row>
    <row r="32" spans="1:23" s="339" customFormat="1" x14ac:dyDescent="0.3">
      <c r="B32" s="341" t="s">
        <v>135</v>
      </c>
      <c r="C32" s="342"/>
      <c r="D32" s="342"/>
      <c r="E32" s="342"/>
      <c r="F32" s="342"/>
      <c r="G32" s="342">
        <v>47677</v>
      </c>
      <c r="H32" s="342">
        <v>47265</v>
      </c>
    </row>
    <row r="33" spans="1:8" s="339" customFormat="1" x14ac:dyDescent="0.3">
      <c r="B33" s="341" t="s">
        <v>136</v>
      </c>
      <c r="C33" s="342"/>
      <c r="D33" s="342"/>
      <c r="E33" s="342"/>
      <c r="F33" s="342"/>
      <c r="G33" s="342">
        <v>22030</v>
      </c>
      <c r="H33" s="342">
        <v>20946</v>
      </c>
    </row>
    <row r="34" spans="1:8" s="339" customFormat="1" ht="20.25" customHeight="1" x14ac:dyDescent="0.3">
      <c r="B34" s="345"/>
      <c r="C34" s="346"/>
      <c r="D34" s="346"/>
      <c r="E34" s="346"/>
      <c r="F34" s="346"/>
      <c r="G34" s="346"/>
      <c r="H34" s="346"/>
    </row>
    <row r="35" spans="1:8" s="339" customFormat="1" ht="87" customHeight="1" x14ac:dyDescent="0.3">
      <c r="B35" s="565" t="s">
        <v>137</v>
      </c>
      <c r="C35" s="565"/>
      <c r="D35" s="565"/>
      <c r="E35" s="565"/>
      <c r="F35" s="565"/>
      <c r="G35" s="565"/>
      <c r="H35" s="346"/>
    </row>
    <row r="36" spans="1:8" s="339" customFormat="1" ht="9.75" customHeight="1" x14ac:dyDescent="0.3"/>
    <row r="37" spans="1:8" ht="76.5" customHeight="1" x14ac:dyDescent="0.2">
      <c r="A37" s="326">
        <v>4</v>
      </c>
      <c r="B37" s="558" t="s">
        <v>138</v>
      </c>
      <c r="C37" s="558"/>
      <c r="D37" s="558"/>
      <c r="E37" s="558"/>
      <c r="F37" s="558"/>
    </row>
    <row r="38" spans="1:8" ht="53.25" hidden="1" customHeight="1" x14ac:dyDescent="0.2">
      <c r="B38" s="559"/>
      <c r="C38" s="559"/>
      <c r="D38" s="559"/>
      <c r="E38" s="559"/>
      <c r="F38" s="559"/>
    </row>
    <row r="39" spans="1:8" ht="39" customHeight="1" x14ac:dyDescent="0.2">
      <c r="A39" s="326">
        <v>5</v>
      </c>
      <c r="B39" s="558" t="s">
        <v>139</v>
      </c>
      <c r="C39" s="558"/>
      <c r="D39" s="558"/>
      <c r="E39" s="558"/>
      <c r="F39" s="558"/>
    </row>
    <row r="40" spans="1:8" ht="39" customHeight="1" x14ac:dyDescent="0.2">
      <c r="A40" s="326">
        <v>6</v>
      </c>
      <c r="B40" s="559" t="s">
        <v>140</v>
      </c>
      <c r="C40" s="559"/>
      <c r="D40" s="559"/>
      <c r="E40" s="559"/>
      <c r="F40" s="559"/>
    </row>
    <row r="41" spans="1:8" ht="39" customHeight="1" x14ac:dyDescent="0.3">
      <c r="A41" s="326">
        <v>7</v>
      </c>
      <c r="B41" s="560" t="s">
        <v>141</v>
      </c>
      <c r="C41" s="560"/>
      <c r="D41" s="560"/>
      <c r="E41" s="560"/>
      <c r="F41" s="560"/>
    </row>
    <row r="42" spans="1:8" ht="39" customHeight="1" x14ac:dyDescent="0.2">
      <c r="A42" s="326">
        <v>8</v>
      </c>
      <c r="B42" s="561" t="s">
        <v>142</v>
      </c>
      <c r="C42" s="561"/>
      <c r="D42" s="561"/>
      <c r="E42" s="561"/>
      <c r="F42" s="561"/>
    </row>
    <row r="43" spans="1:8" ht="39" customHeight="1" x14ac:dyDescent="0.2">
      <c r="B43" s="347"/>
      <c r="C43" s="347"/>
      <c r="D43" s="347"/>
      <c r="E43" s="347"/>
      <c r="F43" s="347"/>
    </row>
    <row r="44" spans="1:8" x14ac:dyDescent="0.3">
      <c r="B44" s="339"/>
      <c r="C44" s="329"/>
      <c r="D44" s="329"/>
      <c r="E44" s="329"/>
      <c r="F44" s="329"/>
    </row>
    <row r="45" spans="1:8" x14ac:dyDescent="0.2">
      <c r="B45" s="348"/>
      <c r="D45" s="348" t="s">
        <v>143</v>
      </c>
    </row>
    <row r="46" spans="1:8" x14ac:dyDescent="0.2">
      <c r="B46" s="348"/>
      <c r="D46" s="348" t="s">
        <v>144</v>
      </c>
    </row>
    <row r="47" spans="1:8" x14ac:dyDescent="0.2">
      <c r="B47" s="349"/>
      <c r="D47" s="350"/>
    </row>
    <row r="48" spans="1:8" x14ac:dyDescent="0.2">
      <c r="B48" s="349"/>
    </row>
    <row r="51" spans="2:6" x14ac:dyDescent="0.2">
      <c r="D51" s="351" t="s">
        <v>145</v>
      </c>
    </row>
    <row r="52" spans="2:6" ht="15.75" hidden="1" customHeight="1" x14ac:dyDescent="0.2">
      <c r="B52" s="352"/>
      <c r="D52" s="351" t="s">
        <v>146</v>
      </c>
    </row>
    <row r="53" spans="2:6" x14ac:dyDescent="0.2">
      <c r="D53" s="326" t="s">
        <v>146</v>
      </c>
    </row>
    <row r="54" spans="2:6" x14ac:dyDescent="0.2">
      <c r="B54" s="353"/>
      <c r="D54" s="353" t="s">
        <v>147</v>
      </c>
    </row>
    <row r="55" spans="2:6" x14ac:dyDescent="0.2">
      <c r="B55" s="353"/>
      <c r="D55" s="353" t="s">
        <v>148</v>
      </c>
    </row>
    <row r="58" spans="2:6" ht="51.75" customHeight="1" x14ac:dyDescent="0.2">
      <c r="B58" s="556"/>
      <c r="C58" s="556"/>
      <c r="D58" s="556"/>
      <c r="E58" s="556"/>
      <c r="F58" s="556"/>
    </row>
    <row r="60" spans="2:6" ht="54" hidden="1" customHeight="1" x14ac:dyDescent="0.2">
      <c r="B60" s="557"/>
      <c r="C60" s="557"/>
      <c r="D60" s="557"/>
      <c r="E60" s="557"/>
      <c r="F60" s="557"/>
    </row>
    <row r="61" spans="2:6" hidden="1" x14ac:dyDescent="0.2"/>
    <row r="62" spans="2:6" ht="54.75" hidden="1" customHeight="1" x14ac:dyDescent="0.2">
      <c r="B62" s="557" t="s">
        <v>149</v>
      </c>
      <c r="C62" s="557"/>
      <c r="D62" s="557"/>
      <c r="E62" s="557"/>
      <c r="F62" s="557"/>
    </row>
    <row r="63" spans="2:6" ht="63" hidden="1" customHeight="1" x14ac:dyDescent="0.2">
      <c r="B63" s="557" t="s">
        <v>150</v>
      </c>
      <c r="C63" s="557"/>
      <c r="D63" s="557"/>
      <c r="E63" s="557"/>
      <c r="F63" s="557"/>
    </row>
    <row r="64" spans="2:6" ht="42" hidden="1" customHeight="1" x14ac:dyDescent="0.2">
      <c r="B64" s="557" t="s">
        <v>151</v>
      </c>
      <c r="C64" s="557"/>
      <c r="D64" s="557"/>
      <c r="E64" s="557"/>
      <c r="F64" s="557"/>
    </row>
    <row r="65" spans="2:4" hidden="1" x14ac:dyDescent="0.2"/>
    <row r="66" spans="2:4" hidden="1" x14ac:dyDescent="0.2"/>
    <row r="67" spans="2:4" hidden="1" x14ac:dyDescent="0.2"/>
    <row r="68" spans="2:4" hidden="1" x14ac:dyDescent="0.2">
      <c r="B68" s="354">
        <v>44586</v>
      </c>
      <c r="C68" s="354">
        <v>44615</v>
      </c>
      <c r="D68" s="354">
        <v>44645</v>
      </c>
    </row>
    <row r="69" spans="2:4" hidden="1" x14ac:dyDescent="0.2">
      <c r="B69" s="355"/>
      <c r="C69" s="355"/>
      <c r="D69" s="355"/>
    </row>
    <row r="70" spans="2:4" hidden="1" x14ac:dyDescent="0.2">
      <c r="B70" s="355">
        <f>233797</f>
        <v>233797</v>
      </c>
      <c r="C70" s="355">
        <v>27612</v>
      </c>
      <c r="D70" s="355">
        <v>29000</v>
      </c>
    </row>
    <row r="71" spans="2:4" hidden="1" x14ac:dyDescent="0.2">
      <c r="D71" s="325">
        <f>SUM(B70:D70)</f>
        <v>290409</v>
      </c>
    </row>
  </sheetData>
  <mergeCells count="35">
    <mergeCell ref="B14:F14"/>
    <mergeCell ref="C1:E1"/>
    <mergeCell ref="B10:F10"/>
    <mergeCell ref="B11:F11"/>
    <mergeCell ref="B12:F12"/>
    <mergeCell ref="B13:F13"/>
    <mergeCell ref="B15:F15"/>
    <mergeCell ref="B16:F16"/>
    <mergeCell ref="B17:F17"/>
    <mergeCell ref="B18:F18"/>
    <mergeCell ref="B19:F19"/>
    <mergeCell ref="G28:H28"/>
    <mergeCell ref="B35:G35"/>
    <mergeCell ref="G20:K20"/>
    <mergeCell ref="B21:F21"/>
    <mergeCell ref="B22:F22"/>
    <mergeCell ref="B23:F23"/>
    <mergeCell ref="B24:F24"/>
    <mergeCell ref="B25:F25"/>
    <mergeCell ref="B20:F20"/>
    <mergeCell ref="B42:F42"/>
    <mergeCell ref="B26:F26"/>
    <mergeCell ref="B28:B29"/>
    <mergeCell ref="C28:D28"/>
    <mergeCell ref="E28:F28"/>
    <mergeCell ref="B37:F37"/>
    <mergeCell ref="B38:F38"/>
    <mergeCell ref="B39:F39"/>
    <mergeCell ref="B40:F40"/>
    <mergeCell ref="B41:F41"/>
    <mergeCell ref="B58:F58"/>
    <mergeCell ref="B60:F60"/>
    <mergeCell ref="B62:F62"/>
    <mergeCell ref="B63:F63"/>
    <mergeCell ref="B64:F64"/>
  </mergeCells>
  <printOptions horizontalCentered="1"/>
  <pageMargins left="0" right="0" top="0.59055118110236227" bottom="0" header="0" footer="0"/>
  <pageSetup paperSize="9" scale="55" orientation="portrait" r:id="rId1"/>
  <rowBreaks count="1" manualBreakCount="1">
    <brk id="16"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B88"/>
  <sheetViews>
    <sheetView showGridLines="0" topLeftCell="C1" zoomScale="80" zoomScaleNormal="80" zoomScaleSheetLayoutView="80" workbookViewId="0">
      <selection activeCell="C11" sqref="C11"/>
    </sheetView>
  </sheetViews>
  <sheetFormatPr defaultColWidth="9.140625" defaultRowHeight="12.75" outlineLevelRow="1" x14ac:dyDescent="0.2"/>
  <cols>
    <col min="1" max="1" width="10.5703125" hidden="1" customWidth="1"/>
    <col min="2" max="2" width="8.7109375" hidden="1" customWidth="1"/>
    <col min="3" max="3" width="8.7109375" customWidth="1"/>
    <col min="4" max="4" width="7.140625" customWidth="1"/>
    <col min="5" max="5" width="56.5703125" customWidth="1"/>
    <col min="6" max="9" width="19.7109375" customWidth="1"/>
    <col min="10" max="10" width="19.85546875" hidden="1" customWidth="1"/>
    <col min="11" max="11" width="8.42578125" hidden="1" customWidth="1"/>
    <col min="12" max="15" width="19.7109375" hidden="1" customWidth="1"/>
    <col min="16" max="16" width="18.85546875" hidden="1" customWidth="1"/>
    <col min="17" max="20" width="10.7109375" hidden="1" customWidth="1"/>
    <col min="21" max="21" width="10.140625" hidden="1" customWidth="1"/>
    <col min="22" max="22" width="7.7109375" hidden="1" customWidth="1"/>
    <col min="23" max="26" width="9.140625" hidden="1" customWidth="1"/>
    <col min="27" max="28" width="9.85546875" hidden="1" customWidth="1"/>
    <col min="29" max="29" width="9.140625" hidden="1" customWidth="1"/>
    <col min="30" max="30" width="12.85546875" hidden="1" customWidth="1"/>
    <col min="31" max="38" width="9.140625" hidden="1" customWidth="1"/>
    <col min="39" max="39" width="0.85546875" hidden="1" customWidth="1"/>
    <col min="40" max="40" width="4.7109375" hidden="1" customWidth="1"/>
    <col min="41" max="41" width="9.140625" hidden="1" customWidth="1"/>
    <col min="42" max="43" width="9.85546875" hidden="1" customWidth="1"/>
    <col min="44" max="55" width="9.140625" hidden="1" customWidth="1"/>
    <col min="56" max="56" width="31.7109375" hidden="1" customWidth="1"/>
    <col min="57" max="58" width="13.85546875" hidden="1" customWidth="1"/>
    <col min="59" max="61" width="9.140625" hidden="1" customWidth="1"/>
    <col min="62" max="62" width="12" hidden="1" customWidth="1"/>
    <col min="63" max="67" width="9.140625" hidden="1" customWidth="1"/>
    <col min="68" max="68" width="15.28515625" hidden="1" customWidth="1"/>
    <col min="69" max="69" width="16" hidden="1" customWidth="1"/>
    <col min="70" max="70" width="9.85546875" hidden="1" customWidth="1"/>
    <col min="71" max="75" width="9" hidden="1" customWidth="1"/>
    <col min="77" max="77" width="15.7109375" hidden="1" customWidth="1"/>
    <col min="78" max="79" width="0" hidden="1" customWidth="1"/>
    <col min="80" max="80" width="12.85546875" hidden="1" customWidth="1"/>
    <col min="81" max="81" width="0" hidden="1" customWidth="1"/>
    <col min="82" max="82" width="18" bestFit="1" customWidth="1"/>
    <col min="83" max="83" width="13" bestFit="1" customWidth="1"/>
    <col min="84" max="84" width="18" bestFit="1" customWidth="1"/>
  </cols>
  <sheetData>
    <row r="1" spans="1:75" ht="15.75" x14ac:dyDescent="0.25">
      <c r="A1" s="358"/>
      <c r="B1" s="358"/>
      <c r="C1" s="358"/>
      <c r="D1" s="356"/>
      <c r="E1" s="356"/>
      <c r="F1" s="356"/>
      <c r="G1" s="356"/>
      <c r="H1" s="357"/>
      <c r="I1" s="357"/>
      <c r="J1" s="356"/>
      <c r="K1" s="356"/>
      <c r="L1" s="356"/>
      <c r="M1" s="356"/>
      <c r="N1" s="356"/>
      <c r="O1" s="356"/>
      <c r="P1" s="358"/>
      <c r="Q1" s="358"/>
      <c r="R1" s="358"/>
      <c r="S1" s="358"/>
      <c r="T1" s="358"/>
      <c r="U1" s="358"/>
      <c r="V1" s="358"/>
      <c r="W1" s="358"/>
      <c r="X1" s="358"/>
      <c r="Y1" s="358"/>
      <c r="Z1" s="358"/>
      <c r="AA1" s="359"/>
      <c r="AB1" s="359"/>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8"/>
      <c r="BC1" s="358"/>
      <c r="BD1" s="360"/>
      <c r="BE1" s="358"/>
      <c r="BF1" s="358"/>
      <c r="BG1" s="358"/>
      <c r="BH1" s="358"/>
      <c r="BI1" s="358"/>
      <c r="BJ1" s="358"/>
      <c r="BK1" s="358"/>
      <c r="BL1" s="358"/>
      <c r="BM1" s="358"/>
      <c r="BN1" s="358"/>
      <c r="BO1" s="358"/>
      <c r="BP1" s="358"/>
      <c r="BQ1" s="358"/>
      <c r="BR1" s="358"/>
      <c r="BS1" s="358"/>
      <c r="BT1" s="358"/>
      <c r="BU1" s="358"/>
      <c r="BV1" s="358"/>
      <c r="BW1" s="358"/>
    </row>
    <row r="2" spans="1:75" ht="20.100000000000001" customHeight="1" x14ac:dyDescent="0.35">
      <c r="A2" s="358"/>
      <c r="B2" s="358"/>
      <c r="C2" s="358"/>
      <c r="D2" s="361" t="s">
        <v>0</v>
      </c>
      <c r="E2" s="356"/>
      <c r="F2" s="356"/>
      <c r="G2" s="356"/>
      <c r="H2" s="357"/>
      <c r="I2" s="357"/>
      <c r="J2" s="356"/>
      <c r="K2" s="356"/>
      <c r="L2" s="356"/>
      <c r="M2" s="356"/>
      <c r="N2" s="356"/>
      <c r="O2" s="356"/>
      <c r="P2" s="358"/>
      <c r="Q2" s="358"/>
      <c r="R2" s="358"/>
      <c r="S2" s="358"/>
      <c r="T2" s="358"/>
      <c r="U2" s="358"/>
      <c r="V2" s="358"/>
      <c r="W2" s="358"/>
      <c r="X2" s="358"/>
      <c r="Y2" s="358"/>
      <c r="Z2" s="358"/>
      <c r="AA2" s="359"/>
      <c r="AB2" s="359"/>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9">
        <f>I36-I71</f>
        <v>0</v>
      </c>
      <c r="BD2" s="362" t="s">
        <v>152</v>
      </c>
      <c r="BE2" s="358"/>
      <c r="BF2" s="358"/>
      <c r="BG2" s="358"/>
      <c r="BH2" s="358"/>
      <c r="BI2" s="358"/>
      <c r="BJ2" s="358"/>
      <c r="BK2" s="358"/>
      <c r="BL2" s="358"/>
      <c r="BM2" s="358"/>
      <c r="BN2" s="358"/>
      <c r="BO2" s="358"/>
      <c r="BP2" s="358"/>
      <c r="BQ2" s="358"/>
      <c r="BR2" s="358"/>
      <c r="BS2" s="358"/>
      <c r="BT2" s="358"/>
      <c r="BU2" s="358"/>
      <c r="BV2" s="358"/>
      <c r="BW2" s="358"/>
    </row>
    <row r="3" spans="1:75" ht="20.100000000000001" customHeight="1" x14ac:dyDescent="0.25">
      <c r="A3" s="358"/>
      <c r="B3" s="358"/>
      <c r="C3" s="358"/>
      <c r="D3" s="363" t="s">
        <v>153</v>
      </c>
      <c r="E3" s="364"/>
      <c r="F3" s="365"/>
      <c r="G3" s="365"/>
      <c r="H3" s="365"/>
      <c r="I3" s="366" t="s">
        <v>2</v>
      </c>
      <c r="J3" s="367"/>
      <c r="K3" s="367"/>
      <c r="L3" s="367"/>
      <c r="M3" s="367"/>
      <c r="N3" s="367"/>
      <c r="O3" s="367"/>
      <c r="P3" s="358"/>
      <c r="Q3" s="358">
        <v>100000</v>
      </c>
      <c r="R3" s="358"/>
      <c r="S3" s="358"/>
      <c r="T3" s="358"/>
      <c r="U3" s="358"/>
      <c r="V3" s="358"/>
      <c r="W3" s="358"/>
      <c r="X3" s="358"/>
      <c r="Y3" s="358"/>
      <c r="Z3" s="358"/>
      <c r="AA3" s="359"/>
      <c r="AB3" s="359"/>
      <c r="AC3" s="358"/>
      <c r="AD3" s="358"/>
      <c r="AE3" s="358"/>
      <c r="AF3" s="358"/>
      <c r="AG3" s="358"/>
      <c r="AH3" s="358"/>
      <c r="AI3" s="358"/>
      <c r="AJ3" s="358"/>
      <c r="AK3" s="358"/>
      <c r="AL3" s="358"/>
      <c r="AM3" s="358"/>
      <c r="AN3" s="358"/>
      <c r="AO3" s="358"/>
      <c r="AP3" s="358"/>
      <c r="AQ3" s="358"/>
      <c r="AR3" s="358"/>
      <c r="AS3" s="358"/>
      <c r="AT3" s="358"/>
      <c r="AU3" s="358"/>
      <c r="AV3" s="358"/>
      <c r="AW3" s="358"/>
      <c r="AX3" s="358"/>
      <c r="AY3" s="358"/>
      <c r="AZ3" s="358"/>
      <c r="BA3" s="358"/>
      <c r="BB3" s="358"/>
      <c r="BC3" s="359">
        <f>H36-H71</f>
        <v>0</v>
      </c>
      <c r="BD3" s="362" t="s">
        <v>154</v>
      </c>
      <c r="BE3" s="358"/>
      <c r="BF3" s="358"/>
      <c r="BG3" s="358"/>
      <c r="BH3" s="358"/>
      <c r="BI3" s="358"/>
      <c r="BJ3" s="358"/>
      <c r="BK3" s="358"/>
      <c r="BL3" s="358"/>
      <c r="BM3" s="358"/>
      <c r="BN3" s="358"/>
      <c r="BO3" s="358"/>
      <c r="BP3" s="358"/>
      <c r="BQ3" s="358"/>
      <c r="BR3" s="358"/>
      <c r="BS3" s="358"/>
      <c r="BT3" s="358"/>
      <c r="BU3" s="358"/>
      <c r="BV3" s="358"/>
      <c r="BW3" s="358"/>
    </row>
    <row r="4" spans="1:75" ht="20.25" customHeight="1" x14ac:dyDescent="0.25">
      <c r="A4" s="358"/>
      <c r="B4" s="358"/>
      <c r="C4" s="358"/>
      <c r="D4" s="572" t="s">
        <v>3</v>
      </c>
      <c r="E4" s="575" t="s">
        <v>4</v>
      </c>
      <c r="F4" s="578" t="s">
        <v>5</v>
      </c>
      <c r="G4" s="578"/>
      <c r="H4" s="579" t="s">
        <v>6</v>
      </c>
      <c r="I4" s="580"/>
      <c r="J4" s="368"/>
      <c r="K4" s="368"/>
      <c r="L4" s="369"/>
      <c r="M4" s="369"/>
      <c r="N4" s="369"/>
      <c r="O4" s="369"/>
      <c r="P4" s="358"/>
      <c r="Q4" s="358"/>
      <c r="R4" s="358"/>
      <c r="S4" s="358"/>
      <c r="T4" s="358"/>
      <c r="U4" s="358"/>
      <c r="V4" s="358"/>
      <c r="W4" s="358"/>
      <c r="X4" s="358"/>
      <c r="Y4" s="358"/>
      <c r="Z4" s="358"/>
      <c r="AA4" s="359"/>
      <c r="AB4" s="359"/>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8"/>
      <c r="BD4" s="360"/>
      <c r="BE4" s="358"/>
      <c r="BF4" s="358"/>
      <c r="BG4" s="358"/>
      <c r="BH4" s="358"/>
      <c r="BI4" s="358"/>
      <c r="BJ4" s="358"/>
      <c r="BK4" s="358"/>
      <c r="BL4" s="358"/>
      <c r="BM4" s="358"/>
      <c r="BN4" s="358"/>
      <c r="BO4" s="358"/>
      <c r="BP4" s="358"/>
      <c r="BQ4" s="358"/>
      <c r="BR4" s="358"/>
      <c r="BS4" s="358"/>
      <c r="BT4" s="358"/>
      <c r="BU4" s="358"/>
      <c r="BV4" s="358"/>
      <c r="BW4" s="358"/>
    </row>
    <row r="5" spans="1:75" ht="20.25" customHeight="1" x14ac:dyDescent="0.25">
      <c r="A5" s="358"/>
      <c r="B5" s="358"/>
      <c r="C5" s="358"/>
      <c r="D5" s="573"/>
      <c r="E5" s="576"/>
      <c r="F5" s="370">
        <v>45747</v>
      </c>
      <c r="G5" s="370">
        <v>45382</v>
      </c>
      <c r="H5" s="370">
        <v>45747</v>
      </c>
      <c r="I5" s="370">
        <f>G5</f>
        <v>45382</v>
      </c>
      <c r="J5" s="371"/>
      <c r="K5" s="371"/>
      <c r="L5" s="372"/>
      <c r="M5" s="372"/>
      <c r="N5" s="372"/>
      <c r="O5" s="372"/>
      <c r="P5" s="358"/>
      <c r="Q5" s="358"/>
      <c r="R5" s="358"/>
      <c r="S5" s="358"/>
      <c r="T5" s="358"/>
      <c r="U5" s="358"/>
      <c r="V5" s="358"/>
      <c r="W5" s="358"/>
      <c r="X5" s="358"/>
      <c r="Y5" s="358"/>
      <c r="Z5" s="358"/>
      <c r="AA5" s="359"/>
      <c r="AB5" s="359"/>
      <c r="AC5" s="358"/>
      <c r="AD5" s="358"/>
      <c r="AE5" s="358"/>
      <c r="AF5" s="358"/>
      <c r="AG5" s="358"/>
      <c r="AH5" s="358"/>
      <c r="AI5" s="358"/>
      <c r="AJ5" s="358"/>
      <c r="AK5" s="358"/>
      <c r="AL5" s="358"/>
      <c r="AM5" s="358"/>
      <c r="AN5" s="358"/>
      <c r="AO5" s="358"/>
      <c r="AP5" s="358"/>
      <c r="AQ5" s="358"/>
      <c r="AR5" s="358"/>
      <c r="AS5" s="358"/>
      <c r="AT5" s="358"/>
      <c r="AU5" s="358"/>
      <c r="AV5" s="358"/>
      <c r="AW5" s="358"/>
      <c r="AX5" s="358"/>
      <c r="AY5" s="358"/>
      <c r="AZ5" s="358"/>
      <c r="BA5" s="358"/>
      <c r="BB5" s="358"/>
      <c r="BC5" s="358"/>
      <c r="BD5" s="360"/>
      <c r="BE5" s="358"/>
      <c r="BF5" s="358"/>
      <c r="BG5" s="358"/>
      <c r="BH5" s="358"/>
      <c r="BI5" s="358"/>
      <c r="BJ5" s="358"/>
      <c r="BK5" s="358"/>
      <c r="BL5" s="358"/>
      <c r="BM5" s="358"/>
      <c r="BN5" s="358"/>
      <c r="BO5" s="358"/>
      <c r="BP5" s="358"/>
      <c r="BQ5" s="358"/>
      <c r="BR5" s="358"/>
      <c r="BS5" s="358"/>
      <c r="BT5" s="358"/>
      <c r="BU5" s="358"/>
      <c r="BV5" s="358"/>
      <c r="BW5" s="358"/>
    </row>
    <row r="6" spans="1:75" ht="31.5" x14ac:dyDescent="0.25">
      <c r="A6" s="358"/>
      <c r="B6" s="358"/>
      <c r="C6" s="358"/>
      <c r="D6" s="574"/>
      <c r="E6" s="577"/>
      <c r="F6" s="373" t="s">
        <v>22</v>
      </c>
      <c r="G6" s="61" t="s">
        <v>24</v>
      </c>
      <c r="H6" s="374" t="str">
        <f>F6</f>
        <v>(Audited)</v>
      </c>
      <c r="I6" s="374" t="s">
        <v>22</v>
      </c>
      <c r="J6" s="375"/>
      <c r="K6" s="375"/>
      <c r="L6" s="376"/>
      <c r="M6" s="376"/>
      <c r="N6" s="376"/>
      <c r="O6" s="376"/>
      <c r="P6" s="358"/>
      <c r="Q6" s="358" t="s">
        <v>36</v>
      </c>
      <c r="R6" s="358"/>
      <c r="S6" s="358"/>
      <c r="T6" s="358"/>
      <c r="U6" s="358"/>
      <c r="V6" s="358" t="s">
        <v>37</v>
      </c>
      <c r="W6" s="358"/>
      <c r="X6" s="358"/>
      <c r="Y6" s="377" t="e">
        <f>SUM(V10:Y71)</f>
        <v>#VALUE!</v>
      </c>
      <c r="Z6" s="358"/>
      <c r="AA6" s="359"/>
      <c r="AB6" s="359"/>
      <c r="AC6" s="358"/>
      <c r="AD6" s="358"/>
      <c r="AE6" s="358"/>
      <c r="AF6" s="358"/>
      <c r="AG6" s="358"/>
      <c r="AH6" s="358"/>
      <c r="AI6" s="358"/>
      <c r="AJ6" s="358"/>
      <c r="AK6" s="358"/>
      <c r="AL6" s="358" t="s">
        <v>5</v>
      </c>
      <c r="AM6" s="358"/>
      <c r="AN6" s="358"/>
      <c r="AO6" s="358"/>
      <c r="AP6" s="358"/>
      <c r="AQ6" s="358"/>
      <c r="AR6" s="358" t="s">
        <v>8</v>
      </c>
      <c r="AS6" s="358"/>
      <c r="AT6" s="358"/>
      <c r="AU6" s="358"/>
      <c r="AV6" s="358"/>
      <c r="AW6" s="358"/>
      <c r="AX6" s="358"/>
      <c r="AY6" s="358"/>
      <c r="AZ6" s="358"/>
      <c r="BA6" s="358"/>
      <c r="BB6" s="358"/>
      <c r="BC6" s="362">
        <f>G36-G71</f>
        <v>0.38000000000465661</v>
      </c>
      <c r="BD6" s="360"/>
      <c r="BE6" s="358"/>
      <c r="BF6" s="358"/>
      <c r="BG6" s="358"/>
      <c r="BH6" s="358"/>
      <c r="BI6" s="358"/>
      <c r="BJ6" s="358"/>
      <c r="BK6" s="358"/>
      <c r="BL6" s="358"/>
      <c r="BM6" s="358"/>
      <c r="BN6" s="358"/>
      <c r="BO6" s="358"/>
      <c r="BP6" s="358"/>
      <c r="BQ6" s="358"/>
      <c r="BR6" s="358"/>
      <c r="BS6" s="358"/>
      <c r="BT6" s="358"/>
      <c r="BU6" s="358"/>
      <c r="BV6" s="358"/>
      <c r="BW6" s="358"/>
    </row>
    <row r="7" spans="1:75" ht="9.9499999999999993" hidden="1" customHeight="1" outlineLevel="1" x14ac:dyDescent="0.3">
      <c r="A7" s="358"/>
      <c r="B7" s="358"/>
      <c r="C7" s="358"/>
      <c r="D7" s="378"/>
      <c r="E7" s="379"/>
      <c r="F7" s="380"/>
      <c r="G7" s="380"/>
      <c r="H7" s="381"/>
      <c r="I7" s="382"/>
      <c r="J7" s="383"/>
      <c r="K7" s="383"/>
      <c r="L7" s="358"/>
      <c r="M7" s="358"/>
      <c r="N7" s="358"/>
      <c r="O7" s="358"/>
      <c r="P7" s="358"/>
      <c r="Q7" s="358"/>
      <c r="R7" s="358"/>
      <c r="S7" s="358"/>
      <c r="T7" s="358"/>
      <c r="U7" s="358"/>
      <c r="V7" s="358"/>
      <c r="W7" s="358"/>
      <c r="X7" s="358"/>
      <c r="Y7" s="358"/>
      <c r="Z7" s="358"/>
      <c r="AA7" s="359"/>
      <c r="AB7" s="359"/>
      <c r="AC7" s="358"/>
      <c r="AD7" s="358"/>
      <c r="AE7" s="358"/>
      <c r="AF7" s="358"/>
      <c r="AG7" s="358"/>
      <c r="AH7" s="358"/>
      <c r="AI7" s="358"/>
      <c r="AJ7" s="358"/>
      <c r="AK7" s="358"/>
      <c r="AL7" s="358"/>
      <c r="AM7" s="358"/>
      <c r="AN7" s="358"/>
      <c r="AO7" s="358"/>
      <c r="AP7" s="358"/>
      <c r="AQ7" s="358"/>
      <c r="AR7" s="358"/>
      <c r="AS7" s="358"/>
      <c r="AT7" s="358"/>
      <c r="AU7" s="358"/>
      <c r="AV7" s="358"/>
      <c r="AW7" s="358"/>
      <c r="AX7" s="358"/>
      <c r="AY7" s="358"/>
      <c r="AZ7" s="358"/>
      <c r="BA7" s="358"/>
      <c r="BB7" s="358"/>
      <c r="BC7" s="358"/>
      <c r="BD7" s="360"/>
      <c r="BE7" s="358"/>
      <c r="BF7" s="358"/>
      <c r="BG7" s="358"/>
      <c r="BH7" s="358"/>
      <c r="BI7" s="358"/>
      <c r="BJ7" s="358"/>
      <c r="BK7" s="358"/>
      <c r="BL7" s="358"/>
      <c r="BM7" s="358"/>
      <c r="BN7" s="358"/>
      <c r="BO7" s="358"/>
      <c r="BP7" s="358"/>
      <c r="BQ7" s="358"/>
      <c r="BR7" s="358"/>
      <c r="BS7" s="358"/>
      <c r="BT7" s="358"/>
      <c r="BU7" s="358"/>
      <c r="BV7" s="358"/>
      <c r="BW7" s="358"/>
    </row>
    <row r="8" spans="1:75" ht="18.75" collapsed="1" x14ac:dyDescent="0.3">
      <c r="A8" s="358"/>
      <c r="B8" s="358"/>
      <c r="C8" s="358"/>
      <c r="D8" s="384"/>
      <c r="E8" s="385" t="s">
        <v>155</v>
      </c>
      <c r="F8" s="386"/>
      <c r="G8" s="387"/>
      <c r="H8" s="388"/>
      <c r="I8" s="389"/>
      <c r="J8" s="383"/>
      <c r="K8" s="383"/>
      <c r="L8" s="358"/>
      <c r="M8" s="358"/>
      <c r="N8" s="358"/>
      <c r="O8" s="358"/>
      <c r="P8" s="358"/>
      <c r="Q8" s="358"/>
      <c r="R8" s="358"/>
      <c r="S8" s="358"/>
      <c r="T8" s="358"/>
      <c r="U8" s="358"/>
      <c r="V8" s="358"/>
      <c r="W8" s="358"/>
      <c r="X8" s="358"/>
      <c r="Y8" s="358"/>
      <c r="Z8" s="358"/>
      <c r="AA8" s="359"/>
      <c r="AB8" s="359"/>
      <c r="AC8" s="358"/>
      <c r="AD8" s="358"/>
      <c r="AE8" s="358"/>
      <c r="AF8" s="358"/>
      <c r="AG8" s="358"/>
      <c r="AH8" s="358"/>
      <c r="AI8" s="358"/>
      <c r="AJ8" s="358"/>
      <c r="AK8" s="358"/>
      <c r="AL8" s="358"/>
      <c r="AM8" s="358"/>
      <c r="AN8" s="358"/>
      <c r="AO8" s="358"/>
      <c r="AP8" s="358"/>
      <c r="AQ8" s="358"/>
      <c r="AR8" s="358"/>
      <c r="AS8" s="358"/>
      <c r="AT8" s="358"/>
      <c r="AU8" s="358"/>
      <c r="AV8" s="358"/>
      <c r="AW8" s="358"/>
      <c r="AX8" s="358"/>
      <c r="AY8" s="358"/>
      <c r="AZ8" s="358"/>
      <c r="BA8" s="358"/>
      <c r="BB8" s="358"/>
      <c r="BC8" s="362">
        <f>F36-F71</f>
        <v>-0.31809400601196103</v>
      </c>
      <c r="BD8" s="360"/>
      <c r="BE8" s="358"/>
      <c r="BF8" s="358"/>
      <c r="BG8" s="358"/>
      <c r="BH8" s="358"/>
      <c r="BI8" s="358"/>
      <c r="BJ8" s="358"/>
      <c r="BK8" s="358"/>
      <c r="BL8" s="358"/>
      <c r="BM8" s="358"/>
      <c r="BN8" s="358"/>
      <c r="BO8" s="358"/>
      <c r="BP8" s="358"/>
      <c r="BQ8" s="358"/>
      <c r="BR8" s="358"/>
      <c r="BS8" s="358"/>
      <c r="BT8" s="358"/>
      <c r="BU8" s="358"/>
      <c r="BV8" s="358"/>
      <c r="BW8" s="358"/>
    </row>
    <row r="9" spans="1:75" ht="18.75" x14ac:dyDescent="0.3">
      <c r="A9" s="358"/>
      <c r="B9" s="358"/>
      <c r="C9" s="358"/>
      <c r="D9" s="384" t="s">
        <v>156</v>
      </c>
      <c r="E9" s="385" t="s">
        <v>157</v>
      </c>
      <c r="F9" s="386"/>
      <c r="G9" s="386"/>
      <c r="H9" s="390"/>
      <c r="I9" s="386"/>
      <c r="J9" s="391"/>
      <c r="K9" s="391"/>
      <c r="L9" s="391"/>
      <c r="M9" s="391"/>
      <c r="N9" s="391"/>
      <c r="O9" s="391"/>
      <c r="P9" s="358"/>
      <c r="Q9" s="358"/>
      <c r="R9" s="358"/>
      <c r="S9" s="358"/>
      <c r="T9" s="358"/>
      <c r="U9" s="358"/>
      <c r="V9" s="358"/>
      <c r="W9" s="358"/>
      <c r="X9" s="358"/>
      <c r="Y9" s="358"/>
      <c r="Z9" s="358"/>
      <c r="AA9" s="359"/>
      <c r="AB9" s="359"/>
      <c r="AC9" s="358"/>
      <c r="AD9" s="358"/>
      <c r="AE9" s="358"/>
      <c r="AF9" s="358"/>
      <c r="AG9" s="358"/>
      <c r="AH9" s="358"/>
      <c r="AI9" s="358"/>
      <c r="AJ9" s="358"/>
      <c r="AK9" s="358"/>
      <c r="AL9" s="358"/>
      <c r="AM9" s="358"/>
      <c r="AN9" s="358"/>
      <c r="AO9" s="358"/>
      <c r="AP9" s="358"/>
      <c r="AQ9" s="358"/>
      <c r="AR9" s="358"/>
      <c r="AS9" s="358"/>
      <c r="AT9" s="358"/>
      <c r="AU9" s="358"/>
      <c r="AV9" s="358"/>
      <c r="AW9" s="358"/>
      <c r="AX9" s="358"/>
      <c r="AY9" s="358"/>
      <c r="AZ9" s="358"/>
      <c r="BA9" s="358"/>
      <c r="BB9" s="358"/>
      <c r="BC9" s="358"/>
      <c r="BD9" s="360"/>
      <c r="BE9" s="358"/>
      <c r="BF9" s="358"/>
      <c r="BG9" s="358"/>
      <c r="BH9" s="358"/>
      <c r="BI9" s="358"/>
      <c r="BJ9" s="358"/>
      <c r="BK9" s="358"/>
      <c r="BL9" s="358"/>
      <c r="BM9" s="358"/>
      <c r="BN9" s="358"/>
      <c r="BO9" s="358"/>
      <c r="BP9" s="358"/>
      <c r="BQ9" s="358"/>
      <c r="BR9" s="358"/>
      <c r="BS9" s="358"/>
      <c r="BT9" s="358"/>
      <c r="BU9" s="358"/>
      <c r="BV9" s="358"/>
      <c r="BW9" s="358"/>
    </row>
    <row r="10" spans="1:75" ht="18.75" x14ac:dyDescent="0.3">
      <c r="A10" s="358"/>
      <c r="B10" s="358"/>
      <c r="C10" s="358"/>
      <c r="D10" s="392"/>
      <c r="E10" s="393" t="s">
        <v>158</v>
      </c>
      <c r="F10" s="394">
        <v>10731.663852999996</v>
      </c>
      <c r="G10" s="394">
        <v>9089.3206839241193</v>
      </c>
      <c r="H10" s="395">
        <v>11075.81638142221</v>
      </c>
      <c r="I10" s="394">
        <v>9425</v>
      </c>
      <c r="J10" s="396">
        <f>F10*10^5</f>
        <v>1073166385.2999996</v>
      </c>
      <c r="K10" s="396"/>
      <c r="L10" s="397" t="e">
        <f>F10-#REF!</f>
        <v>#REF!</v>
      </c>
      <c r="M10" s="397" t="e">
        <f>G10-#REF!</f>
        <v>#REF!</v>
      </c>
      <c r="N10" s="397" t="e">
        <f>H10-#REF!</f>
        <v>#REF!</v>
      </c>
      <c r="O10" s="397" t="e">
        <f>I10-#REF!</f>
        <v>#REF!</v>
      </c>
      <c r="P10" s="398"/>
      <c r="Q10" s="399">
        <v>16872.371953423499</v>
      </c>
      <c r="R10" s="399">
        <v>18700.709826497699</v>
      </c>
      <c r="S10" s="399">
        <v>17987.972289276899</v>
      </c>
      <c r="T10" s="399">
        <v>20461.847484606598</v>
      </c>
      <c r="U10" s="400"/>
      <c r="V10" s="400">
        <f t="shared" ref="V10:Y32" si="0">F10-Q10</f>
        <v>-6140.7081004235024</v>
      </c>
      <c r="W10" s="400">
        <f t="shared" si="0"/>
        <v>-9611.3891425735801</v>
      </c>
      <c r="X10" s="400">
        <f t="shared" si="0"/>
        <v>-6912.1559078546888</v>
      </c>
      <c r="Y10" s="400">
        <f t="shared" si="0"/>
        <v>-11036.847484606598</v>
      </c>
      <c r="Z10" s="362"/>
      <c r="AA10" s="401">
        <f t="shared" ref="AA10:AB32" si="1">H10/10</f>
        <v>1107.581638142221</v>
      </c>
      <c r="AB10" s="401">
        <f t="shared" si="1"/>
        <v>942.5</v>
      </c>
      <c r="AC10" s="362"/>
      <c r="AD10" s="362"/>
      <c r="AE10" s="362"/>
      <c r="AF10" s="358"/>
      <c r="AG10" s="358"/>
      <c r="AH10" s="358"/>
      <c r="AI10" s="358"/>
      <c r="AJ10" s="358"/>
      <c r="AK10" s="358"/>
      <c r="AL10" s="359">
        <v>11483.8966127763</v>
      </c>
      <c r="AM10" s="359"/>
      <c r="AN10" s="359"/>
      <c r="AO10" s="359">
        <f>F10-AL10</f>
        <v>-752.23275977630328</v>
      </c>
      <c r="AP10" s="402">
        <f>H10/10</f>
        <v>1107.581638142221</v>
      </c>
      <c r="AQ10" s="402">
        <f>I10/10</f>
        <v>942.5</v>
      </c>
      <c r="AR10" s="359">
        <v>12269.954229822</v>
      </c>
      <c r="AS10" s="359">
        <f>H10-AR10</f>
        <v>-1194.1378483997905</v>
      </c>
      <c r="AT10" s="358"/>
      <c r="AU10" s="358"/>
      <c r="AV10" s="403"/>
      <c r="AW10" s="403">
        <f>ROUND(F10,0)</f>
        <v>10732</v>
      </c>
      <c r="AX10" s="403">
        <f>ROUND(G10,0)</f>
        <v>9089</v>
      </c>
      <c r="AY10" s="403">
        <f>ROUND(H10,0)</f>
        <v>11076</v>
      </c>
      <c r="AZ10" s="403">
        <f>ROUND(I10,0)</f>
        <v>9425</v>
      </c>
      <c r="BA10" s="358"/>
      <c r="BB10" s="358"/>
      <c r="BC10" s="358"/>
      <c r="BD10" s="360"/>
      <c r="BE10" s="358"/>
      <c r="BF10" s="358"/>
      <c r="BG10" s="358"/>
      <c r="BH10" s="358"/>
      <c r="BI10" s="358"/>
      <c r="BJ10" s="358"/>
      <c r="BK10" s="358"/>
      <c r="BL10" s="358"/>
      <c r="BM10" s="358"/>
      <c r="BN10" s="358"/>
      <c r="BO10" s="358"/>
      <c r="BP10" s="362">
        <v>1073166385.2999997</v>
      </c>
      <c r="BQ10" s="362">
        <f>J10-BP10</f>
        <v>0</v>
      </c>
      <c r="BR10" s="358"/>
      <c r="BS10" s="358"/>
      <c r="BT10" s="358"/>
      <c r="BU10" s="358"/>
      <c r="BV10" s="358"/>
      <c r="BW10" s="358"/>
    </row>
    <row r="11" spans="1:75" ht="18.75" x14ac:dyDescent="0.3">
      <c r="A11" s="358"/>
      <c r="B11" s="358"/>
      <c r="C11" s="358"/>
      <c r="D11" s="392"/>
      <c r="E11" s="393" t="s">
        <v>159</v>
      </c>
      <c r="F11" s="394">
        <v>522.16407290000438</v>
      </c>
      <c r="G11" s="404">
        <v>656.06568289999996</v>
      </c>
      <c r="H11" s="395">
        <v>548.36785503334545</v>
      </c>
      <c r="I11" s="394">
        <v>707</v>
      </c>
      <c r="J11" s="396">
        <f t="shared" ref="J11:J71" si="2">F11*10^5</f>
        <v>52216407.290000439</v>
      </c>
      <c r="K11" s="396"/>
      <c r="L11" s="397" t="e">
        <f>F11-#REF!</f>
        <v>#REF!</v>
      </c>
      <c r="M11" s="397" t="e">
        <f>G11-#REF!</f>
        <v>#REF!</v>
      </c>
      <c r="N11" s="397" t="e">
        <f>H11-#REF!</f>
        <v>#REF!</v>
      </c>
      <c r="O11" s="397" t="e">
        <f>I11-#REF!</f>
        <v>#REF!</v>
      </c>
      <c r="P11" s="398"/>
      <c r="Q11" s="399">
        <v>1941.0045401</v>
      </c>
      <c r="R11" s="405">
        <v>838.06285000000003</v>
      </c>
      <c r="S11" s="399">
        <v>1975.9422101</v>
      </c>
      <c r="T11" s="399">
        <v>870.59933870000702</v>
      </c>
      <c r="U11" s="400"/>
      <c r="V11" s="400">
        <f t="shared" si="0"/>
        <v>-1418.8404671999956</v>
      </c>
      <c r="W11" s="400">
        <f t="shared" si="0"/>
        <v>-181.99716710000007</v>
      </c>
      <c r="X11" s="400">
        <f t="shared" si="0"/>
        <v>-1427.5743550666546</v>
      </c>
      <c r="Y11" s="400">
        <f t="shared" si="0"/>
        <v>-163.59933870000702</v>
      </c>
      <c r="Z11" s="362"/>
      <c r="AA11" s="401">
        <f t="shared" si="1"/>
        <v>54.836785503334546</v>
      </c>
      <c r="AB11" s="401">
        <f t="shared" si="1"/>
        <v>70.7</v>
      </c>
      <c r="AC11" s="362"/>
      <c r="AD11" s="362"/>
      <c r="AE11" s="362"/>
      <c r="AF11" s="358"/>
      <c r="AG11" s="358"/>
      <c r="AH11" s="358"/>
      <c r="AI11" s="358"/>
      <c r="AJ11" s="358"/>
      <c r="AK11" s="358"/>
      <c r="AL11" s="359">
        <v>1378.8698052</v>
      </c>
      <c r="AM11" s="359"/>
      <c r="AN11" s="359"/>
      <c r="AO11" s="359">
        <f t="shared" ref="AO11:AO32" si="3">F11-AL11</f>
        <v>-856.70573229999559</v>
      </c>
      <c r="AP11" s="402">
        <f t="shared" ref="AP11:AQ32" si="4">H11/10</f>
        <v>54.836785503334546</v>
      </c>
      <c r="AQ11" s="402">
        <f t="shared" si="4"/>
        <v>70.7</v>
      </c>
      <c r="AR11" s="359">
        <v>1392.0648051999999</v>
      </c>
      <c r="AS11" s="359">
        <f t="shared" ref="AS11:AS32" si="5">H11-AR11</f>
        <v>-843.69695016665446</v>
      </c>
      <c r="AT11" s="358"/>
      <c r="AU11" s="358"/>
      <c r="AV11" s="403"/>
      <c r="AW11" s="403">
        <f t="shared" ref="AW11:AZ32" si="6">ROUND(F11,0)</f>
        <v>522</v>
      </c>
      <c r="AX11" s="403">
        <f t="shared" si="6"/>
        <v>656</v>
      </c>
      <c r="AY11" s="403">
        <f t="shared" si="6"/>
        <v>548</v>
      </c>
      <c r="AZ11" s="403">
        <f>ROUND(I11,0)</f>
        <v>707</v>
      </c>
      <c r="BA11" s="358"/>
      <c r="BB11" s="358"/>
      <c r="BC11" s="358"/>
      <c r="BD11" s="360"/>
      <c r="BE11" s="358"/>
      <c r="BF11" s="358"/>
      <c r="BG11" s="358"/>
      <c r="BH11" s="358"/>
      <c r="BI11" s="358"/>
      <c r="BJ11" s="358"/>
      <c r="BK11" s="358"/>
      <c r="BL11" s="358"/>
      <c r="BM11" s="358"/>
      <c r="BN11" s="358"/>
      <c r="BO11" s="358"/>
      <c r="BP11" s="362">
        <v>52216407.290000439</v>
      </c>
      <c r="BQ11" s="362">
        <f>J11-BP11</f>
        <v>0</v>
      </c>
      <c r="BR11" s="358"/>
      <c r="BS11" s="358"/>
      <c r="BT11" s="358"/>
      <c r="BU11" s="358"/>
      <c r="BV11" s="358"/>
      <c r="BW11" s="358"/>
    </row>
    <row r="12" spans="1:75" ht="18.75" x14ac:dyDescent="0.3">
      <c r="A12" s="358"/>
      <c r="B12" s="358"/>
      <c r="C12" s="358"/>
      <c r="D12" s="392"/>
      <c r="E12" s="393" t="s">
        <v>160</v>
      </c>
      <c r="F12" s="394">
        <v>1875.1721199999999</v>
      </c>
      <c r="G12" s="404">
        <v>2158.2032399999998</v>
      </c>
      <c r="H12" s="395">
        <v>2002.62276</v>
      </c>
      <c r="I12" s="394">
        <v>2290</v>
      </c>
      <c r="J12" s="396">
        <f t="shared" si="2"/>
        <v>187517212</v>
      </c>
      <c r="K12" s="396"/>
      <c r="L12" s="397" t="e">
        <f>F12-#REF!</f>
        <v>#REF!</v>
      </c>
      <c r="M12" s="397" t="e">
        <f>G12-#REF!</f>
        <v>#REF!</v>
      </c>
      <c r="N12" s="397" t="e">
        <f>H12-#REF!</f>
        <v>#REF!</v>
      </c>
      <c r="O12" s="397" t="e">
        <f>I12-#REF!</f>
        <v>#REF!</v>
      </c>
      <c r="P12" s="398"/>
      <c r="Q12" s="399">
        <v>1249.61247</v>
      </c>
      <c r="R12" s="405">
        <v>0</v>
      </c>
      <c r="S12" s="399">
        <v>1861.5783027980799</v>
      </c>
      <c r="T12" s="399">
        <v>0</v>
      </c>
      <c r="U12" s="400"/>
      <c r="V12" s="400">
        <f t="shared" si="0"/>
        <v>625.55964999999992</v>
      </c>
      <c r="W12" s="400">
        <f t="shared" si="0"/>
        <v>2158.2032399999998</v>
      </c>
      <c r="X12" s="400">
        <f t="shared" si="0"/>
        <v>141.04445720192007</v>
      </c>
      <c r="Y12" s="400">
        <f t="shared" si="0"/>
        <v>2290</v>
      </c>
      <c r="Z12" s="362"/>
      <c r="AA12" s="401">
        <f t="shared" si="1"/>
        <v>200.26227599999999</v>
      </c>
      <c r="AB12" s="401">
        <f t="shared" si="1"/>
        <v>229</v>
      </c>
      <c r="AC12" s="362"/>
      <c r="AD12" s="362"/>
      <c r="AE12" s="362"/>
      <c r="AF12" s="358"/>
      <c r="AG12" s="358"/>
      <c r="AH12" s="358"/>
      <c r="AI12" s="358"/>
      <c r="AJ12" s="358"/>
      <c r="AK12" s="358"/>
      <c r="AL12" s="359">
        <v>874.24099999999999</v>
      </c>
      <c r="AM12" s="359"/>
      <c r="AN12" s="359"/>
      <c r="AO12" s="359">
        <f t="shared" si="3"/>
        <v>1000.93112</v>
      </c>
      <c r="AP12" s="402">
        <f t="shared" si="4"/>
        <v>200.26227599999999</v>
      </c>
      <c r="AQ12" s="402">
        <f t="shared" si="4"/>
        <v>229</v>
      </c>
      <c r="AR12" s="359">
        <v>1121.9536000000001</v>
      </c>
      <c r="AS12" s="359">
        <f t="shared" si="5"/>
        <v>880.66915999999992</v>
      </c>
      <c r="AT12" s="358"/>
      <c r="AU12" s="358"/>
      <c r="AV12" s="403"/>
      <c r="AW12" s="403">
        <f t="shared" si="6"/>
        <v>1875</v>
      </c>
      <c r="AX12" s="403">
        <f t="shared" si="6"/>
        <v>2158</v>
      </c>
      <c r="AY12" s="403">
        <f t="shared" si="6"/>
        <v>2003</v>
      </c>
      <c r="AZ12" s="403">
        <f>ROUND(I12,0)</f>
        <v>2290</v>
      </c>
      <c r="BA12" s="358"/>
      <c r="BB12" s="358"/>
      <c r="BC12" s="358"/>
      <c r="BD12" s="360"/>
      <c r="BE12" s="358"/>
      <c r="BF12" s="358"/>
      <c r="BG12" s="358"/>
      <c r="BH12" s="358"/>
      <c r="BI12" s="358"/>
      <c r="BJ12" s="358"/>
      <c r="BK12" s="358"/>
      <c r="BL12" s="358"/>
      <c r="BM12" s="358"/>
      <c r="BN12" s="358"/>
      <c r="BO12" s="358"/>
      <c r="BP12" s="362">
        <v>187517212</v>
      </c>
      <c r="BQ12" s="362">
        <f>J12-BP12</f>
        <v>0</v>
      </c>
      <c r="BR12" s="358"/>
      <c r="BS12" s="358"/>
      <c r="BT12" s="358"/>
      <c r="BU12" s="358"/>
      <c r="BV12" s="358"/>
      <c r="BW12" s="358"/>
    </row>
    <row r="13" spans="1:75" ht="18.75" x14ac:dyDescent="0.3">
      <c r="A13" s="358"/>
      <c r="B13" s="358"/>
      <c r="C13" s="358"/>
      <c r="D13" s="392"/>
      <c r="E13" s="393" t="s">
        <v>161</v>
      </c>
      <c r="F13" s="394">
        <v>2907.2296212000001</v>
      </c>
      <c r="G13" s="394">
        <v>2310.8995811999998</v>
      </c>
      <c r="H13" s="395">
        <v>2907.2296212000001</v>
      </c>
      <c r="I13" s="394">
        <v>2311</v>
      </c>
      <c r="J13" s="396">
        <f t="shared" si="2"/>
        <v>290722962.12</v>
      </c>
      <c r="K13" s="396"/>
      <c r="L13" s="397" t="e">
        <f>F13-#REF!</f>
        <v>#REF!</v>
      </c>
      <c r="M13" s="397" t="e">
        <f>G13-#REF!</f>
        <v>#REF!</v>
      </c>
      <c r="N13" s="397" t="e">
        <f>H13-#REF!</f>
        <v>#REF!</v>
      </c>
      <c r="O13" s="397" t="e">
        <f>I13-#REF!</f>
        <v>#REF!</v>
      </c>
      <c r="P13" s="398"/>
      <c r="Q13" s="399">
        <v>340.17439000000002</v>
      </c>
      <c r="R13" s="399">
        <v>340.17439000000002</v>
      </c>
      <c r="S13" s="399">
        <v>2310.8996095889001</v>
      </c>
      <c r="T13" s="399">
        <v>2310.8996095889001</v>
      </c>
      <c r="U13" s="400"/>
      <c r="V13" s="400">
        <f t="shared" si="0"/>
        <v>2567.0552312</v>
      </c>
      <c r="W13" s="400">
        <f t="shared" si="0"/>
        <v>1970.7251911999997</v>
      </c>
      <c r="X13" s="400">
        <f t="shared" si="0"/>
        <v>596.33001161109996</v>
      </c>
      <c r="Y13" s="400">
        <f t="shared" si="0"/>
        <v>0.10039041109985192</v>
      </c>
      <c r="Z13" s="362"/>
      <c r="AA13" s="401">
        <f t="shared" si="1"/>
        <v>290.72296212000003</v>
      </c>
      <c r="AB13" s="401">
        <f t="shared" si="1"/>
        <v>231.1</v>
      </c>
      <c r="AC13" s="362"/>
      <c r="AD13" s="362"/>
      <c r="AE13" s="362"/>
      <c r="AF13" s="358"/>
      <c r="AG13" s="358"/>
      <c r="AH13" s="358"/>
      <c r="AI13" s="358"/>
      <c r="AJ13" s="358"/>
      <c r="AK13" s="358"/>
      <c r="AL13" s="359">
        <v>340.17439000000002</v>
      </c>
      <c r="AM13" s="359"/>
      <c r="AN13" s="359"/>
      <c r="AO13" s="359">
        <f t="shared" si="3"/>
        <v>2567.0552312</v>
      </c>
      <c r="AP13" s="402">
        <f t="shared" si="4"/>
        <v>290.72296212000003</v>
      </c>
      <c r="AQ13" s="402">
        <f t="shared" si="4"/>
        <v>231.1</v>
      </c>
      <c r="AR13" s="359">
        <v>2310.8996095889001</v>
      </c>
      <c r="AS13" s="359">
        <f t="shared" si="5"/>
        <v>596.33001161109996</v>
      </c>
      <c r="AT13" s="358"/>
      <c r="AU13" s="358"/>
      <c r="AV13" s="403"/>
      <c r="AW13" s="403">
        <f t="shared" si="6"/>
        <v>2907</v>
      </c>
      <c r="AX13" s="403">
        <f t="shared" si="6"/>
        <v>2311</v>
      </c>
      <c r="AY13" s="403">
        <f t="shared" si="6"/>
        <v>2907</v>
      </c>
      <c r="AZ13" s="403">
        <f>ROUND(I13,0)</f>
        <v>2311</v>
      </c>
      <c r="BA13" s="358"/>
      <c r="BB13" s="358"/>
      <c r="BC13" s="358"/>
      <c r="BD13" s="360"/>
      <c r="BE13" s="358"/>
      <c r="BF13" s="358"/>
      <c r="BG13" s="358"/>
      <c r="BH13" s="358"/>
      <c r="BI13" s="358"/>
      <c r="BJ13" s="358"/>
      <c r="BK13" s="358"/>
      <c r="BL13" s="358"/>
      <c r="BM13" s="358"/>
      <c r="BN13" s="358"/>
      <c r="BO13" s="358"/>
      <c r="BP13" s="362">
        <v>290722962.12</v>
      </c>
      <c r="BQ13" s="362">
        <f>J13-BP13</f>
        <v>0</v>
      </c>
      <c r="BR13" s="358"/>
      <c r="BS13" s="358"/>
      <c r="BT13" s="358"/>
      <c r="BU13" s="358"/>
      <c r="BV13" s="358"/>
      <c r="BW13" s="358"/>
    </row>
    <row r="14" spans="1:75" ht="18.75" customHeight="1" x14ac:dyDescent="0.3">
      <c r="A14" s="358"/>
      <c r="B14" s="358"/>
      <c r="C14" s="358"/>
      <c r="D14" s="392"/>
      <c r="E14" s="393" t="s">
        <v>162</v>
      </c>
      <c r="F14" s="394">
        <v>961.02769356944441</v>
      </c>
      <c r="G14" s="404">
        <v>99.660976763888897</v>
      </c>
      <c r="H14" s="395">
        <v>976.9640928738894</v>
      </c>
      <c r="I14" s="394">
        <v>103</v>
      </c>
      <c r="J14" s="396">
        <f t="shared" si="2"/>
        <v>96102769.356944442</v>
      </c>
      <c r="K14" s="396"/>
      <c r="L14" s="397" t="e">
        <f>F14-#REF!</f>
        <v>#REF!</v>
      </c>
      <c r="M14" s="397" t="e">
        <f>G14-#REF!</f>
        <v>#REF!</v>
      </c>
      <c r="N14" s="397" t="e">
        <f>H14-#REF!</f>
        <v>#REF!</v>
      </c>
      <c r="O14" s="397" t="e">
        <f>I14-#REF!</f>
        <v>#REF!</v>
      </c>
      <c r="P14" s="398"/>
      <c r="Q14" s="399">
        <v>157.33588</v>
      </c>
      <c r="R14" s="405">
        <v>211.51967999999999</v>
      </c>
      <c r="S14" s="399">
        <v>162.10738000000001</v>
      </c>
      <c r="T14" s="399">
        <v>220.21956</v>
      </c>
      <c r="U14" s="400"/>
      <c r="V14" s="400">
        <f t="shared" si="0"/>
        <v>803.69181356944443</v>
      </c>
      <c r="W14" s="400">
        <f t="shared" si="0"/>
        <v>-111.8587032361111</v>
      </c>
      <c r="X14" s="400">
        <f t="shared" si="0"/>
        <v>814.85671287388936</v>
      </c>
      <c r="Y14" s="400">
        <f t="shared" si="0"/>
        <v>-117.21956</v>
      </c>
      <c r="Z14" s="362"/>
      <c r="AA14" s="401">
        <f t="shared" si="1"/>
        <v>97.696409287388946</v>
      </c>
      <c r="AB14" s="401">
        <f t="shared" si="1"/>
        <v>10.3</v>
      </c>
      <c r="AC14" s="362"/>
      <c r="AD14" s="362"/>
      <c r="AE14" s="362"/>
      <c r="AF14" s="358"/>
      <c r="AG14" s="358"/>
      <c r="AH14" s="358"/>
      <c r="AI14" s="358"/>
      <c r="AJ14" s="358"/>
      <c r="AK14" s="358"/>
      <c r="AL14" s="359">
        <v>83.918080000000003</v>
      </c>
      <c r="AM14" s="359"/>
      <c r="AN14" s="359"/>
      <c r="AO14" s="359">
        <f t="shared" si="3"/>
        <v>877.10961356944438</v>
      </c>
      <c r="AP14" s="402">
        <f t="shared" si="4"/>
        <v>97.696409287388946</v>
      </c>
      <c r="AQ14" s="402">
        <f t="shared" si="4"/>
        <v>10.3</v>
      </c>
      <c r="AR14" s="359">
        <v>314.087927759259</v>
      </c>
      <c r="AS14" s="359">
        <f t="shared" si="5"/>
        <v>662.87616511463034</v>
      </c>
      <c r="AT14" s="358"/>
      <c r="AU14" s="358"/>
      <c r="AV14" s="403"/>
      <c r="AW14" s="403">
        <f t="shared" si="6"/>
        <v>961</v>
      </c>
      <c r="AX14" s="403">
        <f t="shared" si="6"/>
        <v>100</v>
      </c>
      <c r="AY14" s="403">
        <f t="shared" si="6"/>
        <v>977</v>
      </c>
      <c r="AZ14" s="403">
        <f>ROUND(I14,0)</f>
        <v>103</v>
      </c>
      <c r="BA14" s="358"/>
      <c r="BB14" s="358"/>
      <c r="BC14" s="358"/>
      <c r="BD14" s="360"/>
      <c r="BE14" s="358"/>
      <c r="BF14" s="358"/>
      <c r="BG14" s="358"/>
      <c r="BH14" s="358"/>
      <c r="BI14" s="358"/>
      <c r="BJ14" s="358"/>
      <c r="BK14" s="358"/>
      <c r="BL14" s="358"/>
      <c r="BM14" s="358"/>
      <c r="BN14" s="358"/>
      <c r="BO14" s="358"/>
      <c r="BP14" s="362">
        <v>96102769.356944442</v>
      </c>
      <c r="BQ14" s="362">
        <f>J14-BP14</f>
        <v>0</v>
      </c>
      <c r="BR14" s="358"/>
      <c r="BS14" s="358"/>
      <c r="BT14" s="358"/>
      <c r="BU14" s="358"/>
      <c r="BV14" s="358"/>
      <c r="BW14" s="358"/>
    </row>
    <row r="15" spans="1:75" ht="18.75" x14ac:dyDescent="0.3">
      <c r="A15" s="358"/>
      <c r="B15" s="358"/>
      <c r="C15" s="358"/>
      <c r="D15" s="392"/>
      <c r="E15" s="406" t="s">
        <v>163</v>
      </c>
      <c r="F15" s="394"/>
      <c r="G15" s="394"/>
      <c r="H15" s="395"/>
      <c r="I15" s="394"/>
      <c r="J15" s="396">
        <f t="shared" si="2"/>
        <v>0</v>
      </c>
      <c r="K15" s="396"/>
      <c r="L15" s="397" t="e">
        <f>F15-#REF!</f>
        <v>#REF!</v>
      </c>
      <c r="M15" s="397" t="e">
        <f>G15-#REF!</f>
        <v>#REF!</v>
      </c>
      <c r="N15" s="397" t="e">
        <f>H15-#REF!</f>
        <v>#REF!</v>
      </c>
      <c r="O15" s="397" t="e">
        <f>I15-#REF!</f>
        <v>#REF!</v>
      </c>
      <c r="P15" s="398"/>
      <c r="Q15" s="399"/>
      <c r="R15" s="399"/>
      <c r="S15" s="399"/>
      <c r="T15" s="399"/>
      <c r="U15" s="400"/>
      <c r="V15" s="400">
        <f t="shared" si="0"/>
        <v>0</v>
      </c>
      <c r="W15" s="400">
        <f t="shared" si="0"/>
        <v>0</v>
      </c>
      <c r="X15" s="400">
        <f t="shared" si="0"/>
        <v>0</v>
      </c>
      <c r="Y15" s="400">
        <f t="shared" si="0"/>
        <v>0</v>
      </c>
      <c r="Z15" s="362"/>
      <c r="AA15" s="401">
        <f t="shared" si="1"/>
        <v>0</v>
      </c>
      <c r="AB15" s="401">
        <f t="shared" si="1"/>
        <v>0</v>
      </c>
      <c r="AC15" s="362"/>
      <c r="AD15" s="362"/>
      <c r="AE15" s="362"/>
      <c r="AF15" s="358"/>
      <c r="AG15" s="358"/>
      <c r="AH15" s="358"/>
      <c r="AI15" s="358"/>
      <c r="AJ15" s="358"/>
      <c r="AK15" s="358"/>
      <c r="AL15" s="359"/>
      <c r="AM15" s="359"/>
      <c r="AN15" s="359"/>
      <c r="AO15" s="359">
        <f t="shared" si="3"/>
        <v>0</v>
      </c>
      <c r="AP15" s="402">
        <f t="shared" si="4"/>
        <v>0</v>
      </c>
      <c r="AQ15" s="402">
        <f t="shared" si="4"/>
        <v>0</v>
      </c>
      <c r="AR15" s="359"/>
      <c r="AS15" s="359">
        <f t="shared" si="5"/>
        <v>0</v>
      </c>
      <c r="AT15" s="358"/>
      <c r="AU15" s="358"/>
      <c r="AV15" s="403"/>
      <c r="AW15" s="403"/>
      <c r="AX15" s="403"/>
      <c r="AY15" s="403"/>
      <c r="AZ15" s="403"/>
      <c r="BA15" s="358"/>
      <c r="BB15" s="358"/>
      <c r="BC15" s="358"/>
      <c r="BD15" s="360"/>
      <c r="BE15" s="358"/>
      <c r="BF15" s="358"/>
      <c r="BG15" s="358"/>
      <c r="BH15" s="358"/>
      <c r="BI15" s="358"/>
      <c r="BJ15" s="358"/>
      <c r="BK15" s="358"/>
      <c r="BL15" s="358"/>
      <c r="BM15" s="358"/>
      <c r="BN15" s="358"/>
      <c r="BO15" s="358"/>
      <c r="BP15" s="358"/>
      <c r="BQ15" s="358"/>
      <c r="BR15" s="358"/>
      <c r="BS15" s="358"/>
      <c r="BT15" s="358"/>
      <c r="BU15" s="358"/>
      <c r="BV15" s="358"/>
      <c r="BW15" s="358"/>
    </row>
    <row r="16" spans="1:75" ht="26.25" customHeight="1" x14ac:dyDescent="0.3">
      <c r="A16" s="358"/>
      <c r="B16" s="358"/>
      <c r="C16" s="358"/>
      <c r="D16" s="384"/>
      <c r="E16" s="407" t="s">
        <v>164</v>
      </c>
      <c r="F16" s="394">
        <v>1364.1775579999999</v>
      </c>
      <c r="G16" s="394">
        <v>2560.87</v>
      </c>
      <c r="H16" s="395">
        <v>597.86537231820125</v>
      </c>
      <c r="I16" s="394">
        <v>1016</v>
      </c>
      <c r="J16" s="396">
        <f t="shared" si="2"/>
        <v>136417755.79999998</v>
      </c>
      <c r="K16" s="396"/>
      <c r="L16" s="397" t="e">
        <f>F16-#REF!</f>
        <v>#REF!</v>
      </c>
      <c r="M16" s="397" t="e">
        <f>G16-#REF!</f>
        <v>#REF!</v>
      </c>
      <c r="N16" s="397" t="e">
        <f>H16-#REF!</f>
        <v>#REF!</v>
      </c>
      <c r="O16" s="397" t="e">
        <f>I16-#REF!</f>
        <v>#REF!</v>
      </c>
      <c r="P16" s="398"/>
      <c r="Q16" s="399">
        <v>11610.02585</v>
      </c>
      <c r="R16" s="399">
        <v>11110.0257013882</v>
      </c>
      <c r="S16" s="399">
        <v>1778.61225590667</v>
      </c>
      <c r="T16" s="399">
        <v>1201.71901676575</v>
      </c>
      <c r="U16" s="400"/>
      <c r="V16" s="400">
        <f t="shared" si="0"/>
        <v>-10245.848292000001</v>
      </c>
      <c r="W16" s="400">
        <f t="shared" si="0"/>
        <v>-8549.1557013882011</v>
      </c>
      <c r="X16" s="400">
        <f t="shared" si="0"/>
        <v>-1180.7468835884688</v>
      </c>
      <c r="Y16" s="400">
        <f t="shared" si="0"/>
        <v>-185.71901676574998</v>
      </c>
      <c r="Z16" s="362"/>
      <c r="AA16" s="401">
        <f t="shared" si="1"/>
        <v>59.786537231820127</v>
      </c>
      <c r="AB16" s="401">
        <f t="shared" si="1"/>
        <v>101.6</v>
      </c>
      <c r="AC16" s="362"/>
      <c r="AD16" s="362"/>
      <c r="AE16" s="362"/>
      <c r="AF16" s="358"/>
      <c r="AG16" s="358"/>
      <c r="AH16" s="358"/>
      <c r="AI16" s="358"/>
      <c r="AJ16" s="358"/>
      <c r="AK16" s="358"/>
      <c r="AL16" s="359">
        <v>12795.633518000001</v>
      </c>
      <c r="AM16" s="359"/>
      <c r="AN16" s="359"/>
      <c r="AO16" s="359">
        <f t="shared" si="3"/>
        <v>-11431.455960000001</v>
      </c>
      <c r="AP16" s="402">
        <f t="shared" si="4"/>
        <v>59.786537231820127</v>
      </c>
      <c r="AQ16" s="402">
        <f t="shared" si="4"/>
        <v>101.6</v>
      </c>
      <c r="AR16" s="359">
        <v>2026.0386388074501</v>
      </c>
      <c r="AS16" s="359">
        <f t="shared" si="5"/>
        <v>-1428.1732664892488</v>
      </c>
      <c r="AT16" s="358"/>
      <c r="AU16" s="358"/>
      <c r="AV16" s="403"/>
      <c r="AW16" s="403">
        <f t="shared" si="6"/>
        <v>1364</v>
      </c>
      <c r="AX16" s="403">
        <f t="shared" si="6"/>
        <v>2561</v>
      </c>
      <c r="AY16" s="403">
        <f t="shared" si="6"/>
        <v>598</v>
      </c>
      <c r="AZ16" s="403">
        <f t="shared" si="6"/>
        <v>1016</v>
      </c>
      <c r="BA16" s="358"/>
      <c r="BB16" s="358"/>
      <c r="BC16" s="362">
        <f>I16-H16</f>
        <v>418.13462768179875</v>
      </c>
      <c r="BD16" s="281">
        <v>11366.981299999999</v>
      </c>
      <c r="BE16" s="408">
        <f>F16-BD16</f>
        <v>-10002.803742</v>
      </c>
      <c r="BF16" s="358"/>
      <c r="BG16" s="358"/>
      <c r="BH16" s="358"/>
      <c r="BI16" s="358"/>
      <c r="BJ16" s="358"/>
      <c r="BK16" s="358"/>
      <c r="BL16" s="358"/>
      <c r="BM16" s="358"/>
      <c r="BN16" s="358"/>
      <c r="BO16" s="358"/>
      <c r="BP16" s="362">
        <v>1168874728</v>
      </c>
      <c r="BQ16" s="398">
        <f>J16-BP16</f>
        <v>-1032456972.2</v>
      </c>
      <c r="BR16" s="398"/>
      <c r="BS16" s="358"/>
      <c r="BT16" s="358"/>
      <c r="BU16" s="358"/>
      <c r="BV16" s="358"/>
      <c r="BW16" s="358"/>
    </row>
    <row r="17" spans="1:75" ht="18.75" hidden="1" x14ac:dyDescent="0.3">
      <c r="A17" s="358"/>
      <c r="B17" s="358"/>
      <c r="C17" s="358"/>
      <c r="D17" s="392"/>
      <c r="E17" s="407" t="s">
        <v>165</v>
      </c>
      <c r="F17" s="394">
        <v>0</v>
      </c>
      <c r="G17" s="394" t="s">
        <v>166</v>
      </c>
      <c r="H17" s="395">
        <v>0</v>
      </c>
      <c r="I17" s="394" t="s">
        <v>166</v>
      </c>
      <c r="J17" s="396">
        <f t="shared" si="2"/>
        <v>0</v>
      </c>
      <c r="K17" s="396"/>
      <c r="L17" s="397" t="e">
        <f>F17-#REF!</f>
        <v>#REF!</v>
      </c>
      <c r="M17" s="397" t="e">
        <f>G17-#REF!</f>
        <v>#VALUE!</v>
      </c>
      <c r="N17" s="397" t="e">
        <f>H17-#REF!</f>
        <v>#REF!</v>
      </c>
      <c r="O17" s="397" t="e">
        <f>I17-#REF!</f>
        <v>#VALUE!</v>
      </c>
      <c r="P17" s="398"/>
      <c r="Q17" s="399">
        <v>593.59912999999995</v>
      </c>
      <c r="R17" s="399">
        <v>471.97620000000001</v>
      </c>
      <c r="S17" s="399">
        <v>678.58218999999997</v>
      </c>
      <c r="T17" s="399">
        <v>538.49037999999996</v>
      </c>
      <c r="U17" s="400"/>
      <c r="V17" s="400">
        <f t="shared" si="0"/>
        <v>-593.59912999999995</v>
      </c>
      <c r="W17" s="400" t="e">
        <f t="shared" si="0"/>
        <v>#VALUE!</v>
      </c>
      <c r="X17" s="400">
        <f t="shared" si="0"/>
        <v>-678.58218999999997</v>
      </c>
      <c r="Y17" s="400" t="e">
        <f t="shared" si="0"/>
        <v>#VALUE!</v>
      </c>
      <c r="Z17" s="362"/>
      <c r="AA17" s="401">
        <f t="shared" si="1"/>
        <v>0</v>
      </c>
      <c r="AB17" s="401" t="e">
        <f t="shared" si="1"/>
        <v>#VALUE!</v>
      </c>
      <c r="AC17" s="362"/>
      <c r="AD17" s="362"/>
      <c r="AE17" s="362"/>
      <c r="AF17" s="358"/>
      <c r="AG17" s="358"/>
      <c r="AH17" s="358"/>
      <c r="AI17" s="358"/>
      <c r="AJ17" s="358"/>
      <c r="AK17" s="358"/>
      <c r="AL17" s="359">
        <v>0</v>
      </c>
      <c r="AM17" s="359"/>
      <c r="AN17" s="359"/>
      <c r="AO17" s="359">
        <f t="shared" si="3"/>
        <v>0</v>
      </c>
      <c r="AP17" s="409">
        <f t="shared" si="4"/>
        <v>0</v>
      </c>
      <c r="AQ17" s="409" t="e">
        <f t="shared" si="4"/>
        <v>#VALUE!</v>
      </c>
      <c r="AR17" s="359">
        <v>0</v>
      </c>
      <c r="AS17" s="359">
        <f t="shared" si="5"/>
        <v>0</v>
      </c>
      <c r="AT17" s="358"/>
      <c r="AU17" s="358"/>
      <c r="AV17" s="403"/>
      <c r="AW17" s="403">
        <f t="shared" si="6"/>
        <v>0</v>
      </c>
      <c r="AX17" s="403" t="e">
        <f t="shared" si="6"/>
        <v>#VALUE!</v>
      </c>
      <c r="AY17" s="403">
        <f t="shared" si="6"/>
        <v>0</v>
      </c>
      <c r="AZ17" s="403" t="e">
        <f t="shared" si="6"/>
        <v>#VALUE!</v>
      </c>
      <c r="BA17" s="358"/>
      <c r="BB17" s="358"/>
      <c r="BC17" s="358"/>
      <c r="BD17" s="360"/>
      <c r="BE17" s="358"/>
      <c r="BF17" s="358"/>
      <c r="BG17" s="358"/>
      <c r="BH17" s="358"/>
      <c r="BI17" s="358"/>
      <c r="BJ17" s="358"/>
      <c r="BK17" s="358"/>
      <c r="BL17" s="358"/>
      <c r="BM17" s="358"/>
      <c r="BN17" s="358"/>
      <c r="BO17" s="358"/>
      <c r="BP17" s="362">
        <v>0</v>
      </c>
      <c r="BQ17" s="358"/>
      <c r="BR17" s="358"/>
      <c r="BS17" s="358"/>
      <c r="BT17" s="358"/>
      <c r="BU17" s="358"/>
      <c r="BV17" s="358"/>
      <c r="BW17" s="358"/>
    </row>
    <row r="18" spans="1:75" ht="18.75" x14ac:dyDescent="0.3">
      <c r="A18" s="358"/>
      <c r="B18" s="358"/>
      <c r="C18" s="358"/>
      <c r="D18" s="392"/>
      <c r="E18" s="407" t="s">
        <v>167</v>
      </c>
      <c r="F18" s="394">
        <v>3830.0662988999998</v>
      </c>
      <c r="G18" s="394">
        <v>732.14</v>
      </c>
      <c r="H18" s="395">
        <v>3830.0662988999998</v>
      </c>
      <c r="I18" s="394">
        <v>732</v>
      </c>
      <c r="J18" s="396">
        <f t="shared" si="2"/>
        <v>383006629.88999999</v>
      </c>
      <c r="K18" s="396"/>
      <c r="L18" s="397" t="e">
        <f>F18-#REF!</f>
        <v>#REF!</v>
      </c>
      <c r="M18" s="397" t="e">
        <f>G18-#REF!</f>
        <v>#REF!</v>
      </c>
      <c r="N18" s="397" t="e">
        <f>H18-#REF!</f>
        <v>#REF!</v>
      </c>
      <c r="O18" s="397" t="e">
        <f>I18-#REF!</f>
        <v>#REF!</v>
      </c>
      <c r="P18" s="398"/>
      <c r="Q18" s="399">
        <v>1.19</v>
      </c>
      <c r="R18" s="399">
        <v>10.048719999999999</v>
      </c>
      <c r="S18" s="399">
        <v>8.3261900000000004</v>
      </c>
      <c r="T18" s="399">
        <v>71.498180000000005</v>
      </c>
      <c r="U18" s="400"/>
      <c r="V18" s="400">
        <f t="shared" si="0"/>
        <v>3828.8762988999997</v>
      </c>
      <c r="W18" s="400">
        <f t="shared" si="0"/>
        <v>722.09127999999998</v>
      </c>
      <c r="X18" s="400">
        <f t="shared" si="0"/>
        <v>3821.7401088999995</v>
      </c>
      <c r="Y18" s="400">
        <f t="shared" si="0"/>
        <v>660.50181999999995</v>
      </c>
      <c r="Z18" s="362"/>
      <c r="AA18" s="401">
        <f t="shared" si="1"/>
        <v>383.00662989</v>
      </c>
      <c r="AB18" s="401">
        <f t="shared" si="1"/>
        <v>73.2</v>
      </c>
      <c r="AC18" s="362"/>
      <c r="AD18" s="362"/>
      <c r="AE18" s="362"/>
      <c r="AF18" s="358"/>
      <c r="AG18" s="358"/>
      <c r="AH18" s="358"/>
      <c r="AI18" s="358"/>
      <c r="AJ18" s="403">
        <v>3402.32593</v>
      </c>
      <c r="AK18" s="403">
        <v>3402.32593</v>
      </c>
      <c r="AL18" s="359">
        <v>634.45282080000004</v>
      </c>
      <c r="AM18" s="359"/>
      <c r="AN18" s="359"/>
      <c r="AO18" s="359">
        <f t="shared" si="3"/>
        <v>3195.6134780999996</v>
      </c>
      <c r="AP18" s="409">
        <f t="shared" si="4"/>
        <v>383.00662989</v>
      </c>
      <c r="AQ18" s="409">
        <f t="shared" si="4"/>
        <v>73.2</v>
      </c>
      <c r="AR18" s="359">
        <v>727.53167080000003</v>
      </c>
      <c r="AS18" s="359">
        <f t="shared" si="5"/>
        <v>3102.5346280999997</v>
      </c>
      <c r="AT18" s="358"/>
      <c r="AU18" s="358"/>
      <c r="AV18" s="403"/>
      <c r="AW18" s="403">
        <f t="shared" si="6"/>
        <v>3830</v>
      </c>
      <c r="AX18" s="403">
        <f t="shared" si="6"/>
        <v>732</v>
      </c>
      <c r="AY18" s="403">
        <f t="shared" si="6"/>
        <v>3830</v>
      </c>
      <c r="AZ18" s="403">
        <f t="shared" si="6"/>
        <v>732</v>
      </c>
      <c r="BA18" s="358"/>
      <c r="BB18" s="358"/>
      <c r="BC18" s="358"/>
      <c r="BD18" s="360"/>
      <c r="BE18" s="358"/>
      <c r="BF18" s="358"/>
      <c r="BG18" s="358"/>
      <c r="BH18" s="358"/>
      <c r="BI18" s="358"/>
      <c r="BJ18" s="358"/>
      <c r="BK18" s="358"/>
      <c r="BL18" s="358"/>
      <c r="BM18" s="358"/>
      <c r="BN18" s="358"/>
      <c r="BO18" s="358"/>
      <c r="BP18" s="362">
        <v>383006629.88999999</v>
      </c>
      <c r="BQ18" s="362">
        <f>J18-BP18</f>
        <v>0</v>
      </c>
      <c r="BR18" s="358"/>
      <c r="BS18" s="358"/>
      <c r="BT18" s="358"/>
      <c r="BU18" s="358"/>
      <c r="BV18" s="358"/>
      <c r="BW18" s="358"/>
    </row>
    <row r="19" spans="1:75" ht="18.75" x14ac:dyDescent="0.3">
      <c r="A19" s="358"/>
      <c r="B19" s="358"/>
      <c r="C19" s="358"/>
      <c r="D19" s="392"/>
      <c r="E19" s="393" t="s">
        <v>168</v>
      </c>
      <c r="F19" s="394">
        <v>9198.5859771658088</v>
      </c>
      <c r="G19" s="394">
        <v>10123.6456665938</v>
      </c>
      <c r="H19" s="395">
        <v>9198.5859771658088</v>
      </c>
      <c r="I19" s="394">
        <v>10124</v>
      </c>
      <c r="J19" s="396">
        <f>F19*10^5</f>
        <v>919858597.71658087</v>
      </c>
      <c r="K19" s="396"/>
      <c r="L19" s="397" t="e">
        <f>F19-#REF!</f>
        <v>#REF!</v>
      </c>
      <c r="M19" s="397" t="e">
        <f>G19-#REF!</f>
        <v>#REF!</v>
      </c>
      <c r="N19" s="397" t="e">
        <f>H19-#REF!</f>
        <v>#REF!</v>
      </c>
      <c r="O19" s="397" t="e">
        <f>I19-#REF!</f>
        <v>#REF!</v>
      </c>
      <c r="P19" s="398"/>
      <c r="Q19" s="399">
        <v>3692.8346458532901</v>
      </c>
      <c r="R19" s="399">
        <v>3886.5843844455198</v>
      </c>
      <c r="S19" s="399">
        <v>4366.9600900423602</v>
      </c>
      <c r="T19" s="399">
        <v>4630.5546199999999</v>
      </c>
      <c r="U19" s="400"/>
      <c r="V19" s="400">
        <f>F19-Q19</f>
        <v>5505.7513313125182</v>
      </c>
      <c r="W19" s="400">
        <f>G19-R19</f>
        <v>6237.061282148281</v>
      </c>
      <c r="X19" s="400">
        <f>H19-S19</f>
        <v>4831.6258871234486</v>
      </c>
      <c r="Y19" s="400">
        <f>I19-T19</f>
        <v>5493.4453800000001</v>
      </c>
      <c r="Z19" s="362"/>
      <c r="AA19" s="401">
        <f>H19/10</f>
        <v>919.8585977165809</v>
      </c>
      <c r="AB19" s="401">
        <f>I19/10</f>
        <v>1012.4</v>
      </c>
      <c r="AC19" s="362"/>
      <c r="AD19" s="362"/>
      <c r="AE19" s="362"/>
      <c r="AF19" s="358"/>
      <c r="AG19" s="358"/>
      <c r="AH19" s="358"/>
      <c r="AI19" s="358"/>
      <c r="AJ19" s="358"/>
      <c r="AK19" s="358"/>
      <c r="AL19" s="359">
        <v>8081.9563801423901</v>
      </c>
      <c r="AM19" s="359"/>
      <c r="AN19" s="359"/>
      <c r="AO19" s="359">
        <f>F19-AL19</f>
        <v>1116.6295970234187</v>
      </c>
      <c r="AP19" s="402">
        <f>H19/10</f>
        <v>919.8585977165809</v>
      </c>
      <c r="AQ19" s="402">
        <f>I19/10</f>
        <v>1012.4</v>
      </c>
      <c r="AR19" s="359">
        <v>9015.7778901423899</v>
      </c>
      <c r="AS19" s="359">
        <f>H19-AR19</f>
        <v>182.80808702341892</v>
      </c>
      <c r="AT19" s="358"/>
      <c r="AU19" s="358"/>
      <c r="AV19" s="403"/>
      <c r="AW19" s="403">
        <f>ROUND(F19,0)</f>
        <v>9199</v>
      </c>
      <c r="AX19" s="403">
        <f>ROUND(G19,0)</f>
        <v>10124</v>
      </c>
      <c r="AY19" s="403">
        <f>ROUND(H19,0)</f>
        <v>9199</v>
      </c>
      <c r="AZ19" s="403">
        <f>ROUND(I19,0)</f>
        <v>10124</v>
      </c>
      <c r="BA19" s="358"/>
      <c r="BB19" s="358"/>
      <c r="BC19" s="362">
        <f>I19-H19</f>
        <v>925.4140228341912</v>
      </c>
      <c r="BD19" s="360"/>
      <c r="BE19" s="358"/>
      <c r="BF19" s="358"/>
      <c r="BG19" s="358"/>
      <c r="BH19" s="358"/>
      <c r="BI19" s="358"/>
      <c r="BJ19" s="358"/>
      <c r="BK19" s="358"/>
      <c r="BL19" s="358"/>
      <c r="BM19" s="358"/>
      <c r="BN19" s="358"/>
      <c r="BO19" s="358"/>
      <c r="BP19" s="362">
        <v>119612600.86999993</v>
      </c>
      <c r="BQ19" s="358"/>
      <c r="BR19" s="358"/>
      <c r="BS19" s="358"/>
      <c r="BT19" s="358"/>
      <c r="BU19" s="358"/>
      <c r="BV19" s="358"/>
      <c r="BW19" s="358"/>
    </row>
    <row r="20" spans="1:75" ht="18.75" x14ac:dyDescent="0.3">
      <c r="A20" s="358"/>
      <c r="B20" s="358"/>
      <c r="C20" s="358"/>
      <c r="D20" s="392"/>
      <c r="E20" s="393" t="s">
        <v>169</v>
      </c>
      <c r="F20" s="394">
        <v>1196.1260086999994</v>
      </c>
      <c r="G20" s="394">
        <v>2428.12990423065</v>
      </c>
      <c r="H20" s="395">
        <v>1264.0577458987791</v>
      </c>
      <c r="I20" s="394">
        <v>2494</v>
      </c>
      <c r="J20" s="410">
        <f t="shared" si="2"/>
        <v>119612600.86999993</v>
      </c>
      <c r="K20" s="396"/>
      <c r="L20" s="397" t="e">
        <f>F20-#REF!</f>
        <v>#REF!</v>
      </c>
      <c r="M20" s="397" t="e">
        <f>G20-#REF!</f>
        <v>#REF!</v>
      </c>
      <c r="N20" s="397" t="e">
        <f>H20-#REF!</f>
        <v>#REF!</v>
      </c>
      <c r="O20" s="397" t="e">
        <f>I20-#REF!</f>
        <v>#REF!</v>
      </c>
      <c r="P20" s="398"/>
      <c r="Q20" s="399">
        <v>4606.0539523111702</v>
      </c>
      <c r="R20" s="399">
        <v>2381.7170265200002</v>
      </c>
      <c r="S20" s="399">
        <v>4875.24699072146</v>
      </c>
      <c r="T20" s="399">
        <v>3274.5921622678602</v>
      </c>
      <c r="U20" s="400"/>
      <c r="V20" s="400">
        <f t="shared" si="0"/>
        <v>-3409.927943611171</v>
      </c>
      <c r="W20" s="400">
        <f t="shared" si="0"/>
        <v>46.412877710649809</v>
      </c>
      <c r="X20" s="400">
        <f t="shared" si="0"/>
        <v>-3611.1892448226808</v>
      </c>
      <c r="Y20" s="400">
        <f t="shared" si="0"/>
        <v>-780.5921622678602</v>
      </c>
      <c r="Z20" s="362"/>
      <c r="AA20" s="401">
        <f t="shared" si="1"/>
        <v>126.40577458987791</v>
      </c>
      <c r="AB20" s="401">
        <f t="shared" si="1"/>
        <v>249.4</v>
      </c>
      <c r="AC20" s="362"/>
      <c r="AD20" s="362"/>
      <c r="AE20" s="362"/>
      <c r="AF20" s="358"/>
      <c r="AG20" s="358"/>
      <c r="AH20" s="358"/>
      <c r="AI20" s="358"/>
      <c r="AJ20" s="358"/>
      <c r="AK20" s="358"/>
      <c r="AL20" s="359">
        <v>3483.3535385999999</v>
      </c>
      <c r="AM20" s="359"/>
      <c r="AN20" s="359"/>
      <c r="AO20" s="359">
        <f t="shared" si="3"/>
        <v>-2287.2275299000003</v>
      </c>
      <c r="AP20" s="402">
        <f t="shared" si="4"/>
        <v>126.40577458987791</v>
      </c>
      <c r="AQ20" s="402">
        <f t="shared" si="4"/>
        <v>249.4</v>
      </c>
      <c r="AR20" s="359">
        <v>3898.9826741000002</v>
      </c>
      <c r="AS20" s="359">
        <f t="shared" si="5"/>
        <v>-2634.9249282012211</v>
      </c>
      <c r="AT20" s="358"/>
      <c r="AU20" s="358"/>
      <c r="AV20" s="403"/>
      <c r="AW20" s="403">
        <f t="shared" si="6"/>
        <v>1196</v>
      </c>
      <c r="AX20" s="403">
        <f t="shared" si="6"/>
        <v>2428</v>
      </c>
      <c r="AY20" s="403">
        <f t="shared" si="6"/>
        <v>1264</v>
      </c>
      <c r="AZ20" s="403">
        <f t="shared" si="6"/>
        <v>2494</v>
      </c>
      <c r="BA20" s="358"/>
      <c r="BB20" s="358"/>
      <c r="BC20" s="362">
        <f>I20-H20</f>
        <v>1229.9422541012209</v>
      </c>
      <c r="BD20" s="360"/>
      <c r="BE20" s="358"/>
      <c r="BF20" s="358"/>
      <c r="BG20" s="358"/>
      <c r="BH20" s="358"/>
      <c r="BI20" s="358"/>
      <c r="BJ20" s="358"/>
      <c r="BK20" s="358"/>
      <c r="BL20" s="358"/>
      <c r="BM20" s="358"/>
      <c r="BN20" s="358"/>
      <c r="BO20" s="358"/>
      <c r="BP20" s="362">
        <v>425328092.00999999</v>
      </c>
      <c r="BQ20" s="358"/>
      <c r="BR20" s="358"/>
      <c r="BS20" s="358"/>
      <c r="BT20" s="358"/>
      <c r="BU20" s="358"/>
      <c r="BV20" s="358"/>
      <c r="BW20" s="358"/>
    </row>
    <row r="21" spans="1:75" ht="18.75" x14ac:dyDescent="0.3">
      <c r="A21" s="358"/>
      <c r="B21" s="358"/>
      <c r="C21" s="358"/>
      <c r="D21" s="392"/>
      <c r="E21" s="261" t="s">
        <v>170</v>
      </c>
      <c r="F21" s="394">
        <v>312.6788492</v>
      </c>
      <c r="G21" s="394">
        <f>189.74</f>
        <v>189.74</v>
      </c>
      <c r="H21" s="395">
        <v>329.84386880000011</v>
      </c>
      <c r="I21" s="394">
        <v>262</v>
      </c>
      <c r="J21" s="396">
        <f t="shared" si="2"/>
        <v>31267884.920000002</v>
      </c>
      <c r="K21" s="396"/>
      <c r="L21" s="397" t="e">
        <f>F21-#REF!</f>
        <v>#REF!</v>
      </c>
      <c r="M21" s="397" t="e">
        <f>G21-#REF!</f>
        <v>#REF!</v>
      </c>
      <c r="N21" s="397" t="e">
        <f>H21-#REF!</f>
        <v>#REF!</v>
      </c>
      <c r="O21" s="397" t="e">
        <f>I21-#REF!</f>
        <v>#REF!</v>
      </c>
      <c r="P21" s="398"/>
      <c r="Q21" s="399">
        <v>721.95560999999998</v>
      </c>
      <c r="R21" s="399">
        <v>613.06817860000001</v>
      </c>
      <c r="S21" s="399">
        <v>839.90794489999996</v>
      </c>
      <c r="T21" s="399">
        <v>655.82059000000004</v>
      </c>
      <c r="U21" s="400"/>
      <c r="V21" s="400">
        <f t="shared" si="0"/>
        <v>-409.27676079999998</v>
      </c>
      <c r="W21" s="400">
        <f t="shared" si="0"/>
        <v>-423.3281786</v>
      </c>
      <c r="X21" s="400">
        <f t="shared" si="0"/>
        <v>-510.06407609999985</v>
      </c>
      <c r="Y21" s="400">
        <f t="shared" si="0"/>
        <v>-393.82059000000004</v>
      </c>
      <c r="Z21" s="362"/>
      <c r="AA21" s="401">
        <f t="shared" si="1"/>
        <v>32.98438688000001</v>
      </c>
      <c r="AB21" s="401">
        <f t="shared" si="1"/>
        <v>26.2</v>
      </c>
      <c r="AC21" s="362"/>
      <c r="AD21" s="362"/>
      <c r="AE21" s="362"/>
      <c r="AF21" s="358"/>
      <c r="AG21" s="358"/>
      <c r="AH21" s="358"/>
      <c r="AI21" s="358"/>
      <c r="AJ21" s="358"/>
      <c r="AK21" s="358"/>
      <c r="AL21" s="359">
        <v>295.17154321763502</v>
      </c>
      <c r="AM21" s="359"/>
      <c r="AN21" s="359"/>
      <c r="AO21" s="359">
        <f t="shared" si="3"/>
        <v>17.507305982364983</v>
      </c>
      <c r="AP21" s="402">
        <f t="shared" si="4"/>
        <v>32.98438688000001</v>
      </c>
      <c r="AQ21" s="402">
        <f t="shared" si="4"/>
        <v>26.2</v>
      </c>
      <c r="AR21" s="359">
        <v>381.77475811763497</v>
      </c>
      <c r="AS21" s="359">
        <f t="shared" si="5"/>
        <v>-51.930889317634865</v>
      </c>
      <c r="AT21" s="358"/>
      <c r="AU21" s="358"/>
      <c r="AV21" s="403"/>
      <c r="AW21" s="403">
        <f t="shared" si="6"/>
        <v>313</v>
      </c>
      <c r="AX21" s="403">
        <f t="shared" si="6"/>
        <v>190</v>
      </c>
      <c r="AY21" s="403">
        <f t="shared" si="6"/>
        <v>330</v>
      </c>
      <c r="AZ21" s="403">
        <f t="shared" si="6"/>
        <v>262</v>
      </c>
      <c r="BA21" s="358"/>
      <c r="BB21" s="358"/>
      <c r="BC21" s="362">
        <f>H53-I53</f>
        <v>-109.76078265943693</v>
      </c>
      <c r="BD21" s="360">
        <f>'Reg 33-P&amp;L FY25'!AH42</f>
        <v>422</v>
      </c>
      <c r="BE21" s="362">
        <f>BC19+BC21-BD21</f>
        <v>393.65324017475427</v>
      </c>
      <c r="BF21" s="358"/>
      <c r="BG21" s="358"/>
      <c r="BH21" s="358"/>
      <c r="BI21" s="358"/>
      <c r="BJ21" s="358"/>
      <c r="BK21" s="358"/>
      <c r="BL21" s="358"/>
      <c r="BM21" s="358"/>
      <c r="BN21" s="358"/>
      <c r="BO21" s="358"/>
      <c r="BP21" s="362">
        <v>31267884.920000002</v>
      </c>
      <c r="BQ21" s="358"/>
      <c r="BR21" s="358"/>
      <c r="BS21" s="358"/>
      <c r="BT21" s="358"/>
      <c r="BU21" s="358"/>
      <c r="BV21" s="358"/>
      <c r="BW21" s="358"/>
    </row>
    <row r="22" spans="1:75" ht="18.75" x14ac:dyDescent="0.3">
      <c r="A22" s="358"/>
      <c r="B22" s="358"/>
      <c r="C22" s="358"/>
      <c r="D22" s="392"/>
      <c r="E22" s="411" t="s">
        <v>171</v>
      </c>
      <c r="F22" s="412">
        <f t="array" ref="F22">SUM(ROUND(F10:F21,0))</f>
        <v>32899</v>
      </c>
      <c r="G22" s="412">
        <f>ROUND(SUM(G10:G21),0)</f>
        <v>30349</v>
      </c>
      <c r="H22" s="412">
        <f t="array" ref="H22">SUM(ROUND(H10:H21,0))</f>
        <v>32732</v>
      </c>
      <c r="I22" s="412">
        <v>29464</v>
      </c>
      <c r="J22" s="396">
        <f t="shared" si="2"/>
        <v>3289900000</v>
      </c>
      <c r="K22" s="413"/>
      <c r="L22" s="397" t="e">
        <f>F22-#REF!</f>
        <v>#REF!</v>
      </c>
      <c r="M22" s="397" t="e">
        <f>G22-#REF!</f>
        <v>#REF!</v>
      </c>
      <c r="N22" s="397" t="e">
        <f>H22-#REF!</f>
        <v>#REF!</v>
      </c>
      <c r="O22" s="397" t="e">
        <f>I22-#REF!</f>
        <v>#REF!</v>
      </c>
      <c r="P22" s="398"/>
      <c r="Q22" s="414">
        <v>41786.158421687898</v>
      </c>
      <c r="R22" s="414">
        <v>38563.886957451403</v>
      </c>
      <c r="S22" s="414">
        <v>36846.135453334398</v>
      </c>
      <c r="T22" s="414">
        <v>34236.2409419291</v>
      </c>
      <c r="U22" s="415"/>
      <c r="V22" s="400">
        <f t="shared" si="0"/>
        <v>-8887.1584216878982</v>
      </c>
      <c r="W22" s="400">
        <f t="shared" si="0"/>
        <v>-8214.8869574514028</v>
      </c>
      <c r="X22" s="400">
        <f t="shared" si="0"/>
        <v>-4114.1354533343983</v>
      </c>
      <c r="Y22" s="400">
        <f t="shared" si="0"/>
        <v>-4772.2409419290998</v>
      </c>
      <c r="Z22" s="362"/>
      <c r="AA22" s="401">
        <f t="shared" si="1"/>
        <v>3273.2</v>
      </c>
      <c r="AB22" s="401">
        <f t="shared" si="1"/>
        <v>2946.4</v>
      </c>
      <c r="AC22" s="362"/>
      <c r="AD22" s="362"/>
      <c r="AE22" s="362"/>
      <c r="AF22" s="358"/>
      <c r="AG22" s="358"/>
      <c r="AH22" s="358"/>
      <c r="AI22" s="358"/>
      <c r="AJ22" s="358"/>
      <c r="AK22" s="358"/>
      <c r="AL22" s="359">
        <v>39450.667688736299</v>
      </c>
      <c r="AM22" s="359"/>
      <c r="AN22" s="359"/>
      <c r="AO22" s="359">
        <f t="shared" si="3"/>
        <v>-6551.6676887362992</v>
      </c>
      <c r="AP22" s="402">
        <f t="shared" si="4"/>
        <v>3273.2</v>
      </c>
      <c r="AQ22" s="402">
        <f t="shared" si="4"/>
        <v>2946.4</v>
      </c>
      <c r="AR22" s="359">
        <v>33460.065804337697</v>
      </c>
      <c r="AS22" s="359">
        <f t="shared" si="5"/>
        <v>-728.06580433769705</v>
      </c>
      <c r="AT22" s="358"/>
      <c r="AU22" s="358"/>
      <c r="AV22" s="403"/>
      <c r="AW22" s="403">
        <f t="shared" si="6"/>
        <v>32899</v>
      </c>
      <c r="AX22" s="403">
        <f t="shared" si="6"/>
        <v>30349</v>
      </c>
      <c r="AY22" s="403">
        <f t="shared" si="6"/>
        <v>32732</v>
      </c>
      <c r="AZ22" s="403">
        <f t="shared" si="6"/>
        <v>29464</v>
      </c>
      <c r="BA22" s="358"/>
      <c r="BB22" s="358"/>
      <c r="BC22" s="358"/>
      <c r="BD22" s="360"/>
      <c r="BE22" s="358"/>
      <c r="BF22" s="358"/>
      <c r="BG22" s="358"/>
      <c r="BH22" s="358"/>
      <c r="BI22" s="358"/>
      <c r="BJ22" s="358"/>
      <c r="BK22" s="358"/>
      <c r="BL22" s="358"/>
      <c r="BM22" s="358"/>
      <c r="BN22" s="358"/>
      <c r="BO22" s="358"/>
      <c r="BP22" s="362">
        <v>3300610922.8629241</v>
      </c>
      <c r="BQ22" s="358"/>
      <c r="BR22" s="358"/>
      <c r="BS22" s="358"/>
      <c r="BT22" s="358"/>
      <c r="BU22" s="358"/>
      <c r="BV22" s="358"/>
      <c r="BW22" s="358"/>
    </row>
    <row r="23" spans="1:75" ht="18.75" x14ac:dyDescent="0.3">
      <c r="A23" s="358"/>
      <c r="B23" s="358"/>
      <c r="C23" s="358"/>
      <c r="D23" s="384"/>
      <c r="E23" s="411"/>
      <c r="F23" s="416"/>
      <c r="G23" s="416"/>
      <c r="H23" s="417"/>
      <c r="I23" s="416"/>
      <c r="J23" s="396">
        <f t="shared" si="2"/>
        <v>0</v>
      </c>
      <c r="K23" s="413"/>
      <c r="L23" s="397" t="e">
        <f>F23-#REF!</f>
        <v>#REF!</v>
      </c>
      <c r="M23" s="397" t="e">
        <f>G23-#REF!</f>
        <v>#REF!</v>
      </c>
      <c r="N23" s="397" t="e">
        <f>H23-#REF!</f>
        <v>#REF!</v>
      </c>
      <c r="O23" s="397" t="e">
        <f>I23-#REF!</f>
        <v>#REF!</v>
      </c>
      <c r="P23" s="398"/>
      <c r="Q23" s="418"/>
      <c r="R23" s="418"/>
      <c r="S23" s="418"/>
      <c r="T23" s="418"/>
      <c r="U23" s="415"/>
      <c r="V23" s="400">
        <f t="shared" si="0"/>
        <v>0</v>
      </c>
      <c r="W23" s="400">
        <f t="shared" si="0"/>
        <v>0</v>
      </c>
      <c r="X23" s="400">
        <f t="shared" si="0"/>
        <v>0</v>
      </c>
      <c r="Y23" s="400">
        <f t="shared" si="0"/>
        <v>0</v>
      </c>
      <c r="Z23" s="362"/>
      <c r="AA23" s="401">
        <f t="shared" si="1"/>
        <v>0</v>
      </c>
      <c r="AB23" s="401">
        <f t="shared" si="1"/>
        <v>0</v>
      </c>
      <c r="AC23" s="362"/>
      <c r="AD23" s="362"/>
      <c r="AE23" s="362"/>
      <c r="AF23" s="358"/>
      <c r="AG23" s="358"/>
      <c r="AH23" s="358"/>
      <c r="AI23" s="358"/>
      <c r="AJ23" s="358"/>
      <c r="AK23" s="358"/>
      <c r="AL23" s="359"/>
      <c r="AM23" s="359"/>
      <c r="AN23" s="359"/>
      <c r="AO23" s="359">
        <f t="shared" si="3"/>
        <v>0</v>
      </c>
      <c r="AP23" s="402">
        <f t="shared" si="4"/>
        <v>0</v>
      </c>
      <c r="AQ23" s="402">
        <f t="shared" si="4"/>
        <v>0</v>
      </c>
      <c r="AR23" s="359"/>
      <c r="AS23" s="359">
        <f t="shared" si="5"/>
        <v>0</v>
      </c>
      <c r="AT23" s="358"/>
      <c r="AU23" s="358"/>
      <c r="AV23" s="403"/>
      <c r="AW23" s="403"/>
      <c r="AX23" s="403"/>
      <c r="AY23" s="403"/>
      <c r="AZ23" s="403"/>
      <c r="BA23" s="358"/>
      <c r="BB23" s="358"/>
      <c r="BC23" s="358"/>
      <c r="BD23" s="360"/>
      <c r="BE23" s="419">
        <v>44926</v>
      </c>
      <c r="BF23" s="419">
        <v>44621</v>
      </c>
      <c r="BG23" s="358"/>
      <c r="BH23" s="358"/>
      <c r="BI23" s="358"/>
      <c r="BJ23" s="358"/>
      <c r="BK23" s="358"/>
      <c r="BL23" s="358"/>
      <c r="BM23" s="358"/>
      <c r="BN23" s="358"/>
      <c r="BO23" s="358"/>
      <c r="BP23" s="362">
        <v>0</v>
      </c>
      <c r="BQ23" s="358"/>
      <c r="BR23" s="358"/>
      <c r="BS23" s="358"/>
      <c r="BT23" s="358"/>
      <c r="BU23" s="358"/>
      <c r="BV23" s="358"/>
      <c r="BW23" s="358"/>
    </row>
    <row r="24" spans="1:75" ht="18.75" x14ac:dyDescent="0.3">
      <c r="A24" s="358"/>
      <c r="B24" s="358"/>
      <c r="C24" s="358"/>
      <c r="D24" s="384" t="s">
        <v>172</v>
      </c>
      <c r="E24" s="385" t="s">
        <v>173</v>
      </c>
      <c r="F24" s="416"/>
      <c r="G24" s="416"/>
      <c r="H24" s="417"/>
      <c r="I24" s="416"/>
      <c r="J24" s="396">
        <f t="shared" si="2"/>
        <v>0</v>
      </c>
      <c r="K24" s="413"/>
      <c r="L24" s="397" t="e">
        <f>F24-#REF!</f>
        <v>#REF!</v>
      </c>
      <c r="M24" s="397" t="e">
        <f>G24-#REF!</f>
        <v>#REF!</v>
      </c>
      <c r="N24" s="397" t="e">
        <f>H24-#REF!</f>
        <v>#REF!</v>
      </c>
      <c r="O24" s="397" t="e">
        <f>I24-#REF!</f>
        <v>#REF!</v>
      </c>
      <c r="P24" s="398"/>
      <c r="Q24" s="420"/>
      <c r="R24" s="420"/>
      <c r="S24" s="420"/>
      <c r="T24" s="420"/>
      <c r="U24" s="421"/>
      <c r="V24" s="400">
        <f t="shared" si="0"/>
        <v>0</v>
      </c>
      <c r="W24" s="400">
        <f t="shared" si="0"/>
        <v>0</v>
      </c>
      <c r="X24" s="400">
        <f t="shared" si="0"/>
        <v>0</v>
      </c>
      <c r="Y24" s="400">
        <f t="shared" si="0"/>
        <v>0</v>
      </c>
      <c r="Z24" s="362"/>
      <c r="AA24" s="401">
        <f t="shared" si="1"/>
        <v>0</v>
      </c>
      <c r="AB24" s="401">
        <f t="shared" si="1"/>
        <v>0</v>
      </c>
      <c r="AC24" s="362"/>
      <c r="AD24" s="362"/>
      <c r="AE24" s="362"/>
      <c r="AF24" s="358"/>
      <c r="AG24" s="358"/>
      <c r="AH24" s="358"/>
      <c r="AI24" s="358"/>
      <c r="AJ24" s="358"/>
      <c r="AK24" s="358"/>
      <c r="AL24" s="359"/>
      <c r="AM24" s="359"/>
      <c r="AN24" s="359"/>
      <c r="AO24" s="359">
        <f t="shared" si="3"/>
        <v>0</v>
      </c>
      <c r="AP24" s="402">
        <f t="shared" si="4"/>
        <v>0</v>
      </c>
      <c r="AQ24" s="402">
        <f t="shared" si="4"/>
        <v>0</v>
      </c>
      <c r="AR24" s="359"/>
      <c r="AS24" s="359">
        <f t="shared" si="5"/>
        <v>0</v>
      </c>
      <c r="AT24" s="358"/>
      <c r="AU24" s="358"/>
      <c r="AV24" s="403"/>
      <c r="AW24" s="403"/>
      <c r="AX24" s="403"/>
      <c r="AY24" s="403"/>
      <c r="AZ24" s="403"/>
      <c r="BA24" s="358"/>
      <c r="BB24" s="358"/>
      <c r="BC24" s="358"/>
      <c r="BD24" s="360" t="s">
        <v>174</v>
      </c>
      <c r="BE24" s="359">
        <v>14054.101479999999</v>
      </c>
      <c r="BF24" s="359">
        <v>12120.26216</v>
      </c>
      <c r="BG24" s="358"/>
      <c r="BH24" s="358"/>
      <c r="BI24" s="358"/>
      <c r="BJ24" s="358"/>
      <c r="BK24" s="358"/>
      <c r="BL24" s="358"/>
      <c r="BM24" s="358"/>
      <c r="BN24" s="358"/>
      <c r="BO24" s="358"/>
      <c r="BP24" s="362">
        <v>0</v>
      </c>
      <c r="BQ24" s="358"/>
      <c r="BR24" s="358"/>
      <c r="BS24" s="358"/>
      <c r="BT24" s="358"/>
      <c r="BU24" s="358"/>
      <c r="BV24" s="358"/>
      <c r="BW24" s="358"/>
    </row>
    <row r="25" spans="1:75" ht="21" customHeight="1" x14ac:dyDescent="0.3">
      <c r="A25" s="358"/>
      <c r="B25" s="358"/>
      <c r="C25" s="358"/>
      <c r="D25" s="392"/>
      <c r="E25" s="393" t="s">
        <v>175</v>
      </c>
      <c r="F25" s="394">
        <v>700.68709000000001</v>
      </c>
      <c r="G25" s="394">
        <v>794.95</v>
      </c>
      <c r="H25" s="395">
        <v>1022.41752</v>
      </c>
      <c r="I25" s="394">
        <v>1225</v>
      </c>
      <c r="J25" s="396">
        <f t="shared" si="2"/>
        <v>70068709</v>
      </c>
      <c r="K25" s="396"/>
      <c r="L25" s="397" t="e">
        <f>F25-#REF!</f>
        <v>#REF!</v>
      </c>
      <c r="M25" s="397" t="e">
        <f>G25-#REF!</f>
        <v>#REF!</v>
      </c>
      <c r="N25" s="397" t="e">
        <f>H25-#REF!</f>
        <v>#REF!</v>
      </c>
      <c r="O25" s="397" t="e">
        <f>I25-#REF!</f>
        <v>#REF!</v>
      </c>
      <c r="P25" s="398"/>
      <c r="Q25" s="399">
        <v>557.14604999999995</v>
      </c>
      <c r="R25" s="399">
        <v>627.06725680000102</v>
      </c>
      <c r="S25" s="399">
        <v>1449.0542</v>
      </c>
      <c r="T25" s="399">
        <v>1141.6659500000001</v>
      </c>
      <c r="U25" s="400"/>
      <c r="V25" s="400">
        <f t="shared" si="0"/>
        <v>143.54104000000007</v>
      </c>
      <c r="W25" s="400">
        <f t="shared" si="0"/>
        <v>167.88274319999903</v>
      </c>
      <c r="X25" s="400">
        <f t="shared" si="0"/>
        <v>-426.63668000000007</v>
      </c>
      <c r="Y25" s="400">
        <f t="shared" si="0"/>
        <v>83.334049999999934</v>
      </c>
      <c r="Z25" s="362"/>
      <c r="AA25" s="401">
        <f t="shared" si="1"/>
        <v>102.24175199999999</v>
      </c>
      <c r="AB25" s="401">
        <f t="shared" si="1"/>
        <v>122.5</v>
      </c>
      <c r="AC25" s="362"/>
      <c r="AD25" s="362"/>
      <c r="AE25" s="362"/>
      <c r="AF25" s="358"/>
      <c r="AG25" s="358"/>
      <c r="AH25" s="358"/>
      <c r="AI25" s="358"/>
      <c r="AJ25" s="358"/>
      <c r="AK25" s="358"/>
      <c r="AL25" s="359">
        <v>638.94800999999995</v>
      </c>
      <c r="AM25" s="359"/>
      <c r="AN25" s="359"/>
      <c r="AO25" s="359">
        <f t="shared" si="3"/>
        <v>61.739080000000058</v>
      </c>
      <c r="AP25" s="402">
        <f t="shared" si="4"/>
        <v>102.24175199999999</v>
      </c>
      <c r="AQ25" s="402">
        <f t="shared" si="4"/>
        <v>122.5</v>
      </c>
      <c r="AR25" s="359">
        <v>985.48307999999997</v>
      </c>
      <c r="AS25" s="359">
        <f t="shared" si="5"/>
        <v>36.934439999999995</v>
      </c>
      <c r="AT25" s="358"/>
      <c r="AU25" s="358"/>
      <c r="AV25" s="403"/>
      <c r="AW25" s="403">
        <f t="shared" si="6"/>
        <v>701</v>
      </c>
      <c r="AX25" s="403">
        <f t="shared" si="6"/>
        <v>795</v>
      </c>
      <c r="AY25" s="403">
        <f t="shared" si="6"/>
        <v>1022</v>
      </c>
      <c r="AZ25" s="403">
        <f>ROUND(I25,0)</f>
        <v>1225</v>
      </c>
      <c r="BA25" s="358"/>
      <c r="BB25" s="358"/>
      <c r="BC25" s="358"/>
      <c r="BD25" s="360" t="s">
        <v>176</v>
      </c>
      <c r="BE25" s="359">
        <v>962.71302000000003</v>
      </c>
      <c r="BF25" s="359">
        <v>877</v>
      </c>
      <c r="BG25" s="358"/>
      <c r="BH25" s="358"/>
      <c r="BI25" s="358"/>
      <c r="BJ25" s="358"/>
      <c r="BK25" s="358"/>
      <c r="BL25" s="358"/>
      <c r="BM25" s="358"/>
      <c r="BN25" s="358"/>
      <c r="BO25" s="358"/>
      <c r="BP25" s="362">
        <v>70068709</v>
      </c>
      <c r="BQ25" s="358"/>
      <c r="BR25" s="358"/>
      <c r="BS25" s="358"/>
      <c r="BT25" s="358"/>
      <c r="BU25" s="358"/>
      <c r="BV25" s="358"/>
      <c r="BW25" s="358"/>
    </row>
    <row r="26" spans="1:75" ht="21" customHeight="1" x14ac:dyDescent="0.3">
      <c r="A26" s="358"/>
      <c r="B26" s="358"/>
      <c r="C26" s="358"/>
      <c r="D26" s="392"/>
      <c r="E26" s="406" t="s">
        <v>177</v>
      </c>
      <c r="F26" s="394"/>
      <c r="G26" s="394"/>
      <c r="H26" s="395"/>
      <c r="I26" s="394"/>
      <c r="J26" s="396">
        <f t="shared" si="2"/>
        <v>0</v>
      </c>
      <c r="K26" s="396"/>
      <c r="L26" s="397" t="e">
        <f>F26-#REF!</f>
        <v>#REF!</v>
      </c>
      <c r="M26" s="397" t="e">
        <f>G26-#REF!</f>
        <v>#REF!</v>
      </c>
      <c r="N26" s="397" t="e">
        <f>H26-#REF!</f>
        <v>#REF!</v>
      </c>
      <c r="O26" s="397" t="e">
        <f>I26-#REF!</f>
        <v>#REF!</v>
      </c>
      <c r="P26" s="398"/>
      <c r="Q26" s="399"/>
      <c r="R26" s="399"/>
      <c r="S26" s="399"/>
      <c r="T26" s="399"/>
      <c r="U26" s="400"/>
      <c r="V26" s="400">
        <f t="shared" si="0"/>
        <v>0</v>
      </c>
      <c r="W26" s="400">
        <f t="shared" si="0"/>
        <v>0</v>
      </c>
      <c r="X26" s="400">
        <f t="shared" si="0"/>
        <v>0</v>
      </c>
      <c r="Y26" s="400">
        <f t="shared" si="0"/>
        <v>0</v>
      </c>
      <c r="Z26" s="362"/>
      <c r="AA26" s="401">
        <f t="shared" si="1"/>
        <v>0</v>
      </c>
      <c r="AB26" s="401">
        <f t="shared" si="1"/>
        <v>0</v>
      </c>
      <c r="AC26" s="362"/>
      <c r="AD26" s="362"/>
      <c r="AE26" s="362"/>
      <c r="AF26" s="358"/>
      <c r="AG26" s="358"/>
      <c r="AH26" s="358"/>
      <c r="AI26" s="358"/>
      <c r="AJ26" s="358"/>
      <c r="AK26" s="358"/>
      <c r="AL26" s="359"/>
      <c r="AM26" s="359"/>
      <c r="AN26" s="359"/>
      <c r="AO26" s="359">
        <f t="shared" si="3"/>
        <v>0</v>
      </c>
      <c r="AP26" s="402">
        <f t="shared" si="4"/>
        <v>0</v>
      </c>
      <c r="AQ26" s="402">
        <f t="shared" si="4"/>
        <v>0</v>
      </c>
      <c r="AR26" s="359">
        <v>0</v>
      </c>
      <c r="AS26" s="359">
        <f t="shared" si="5"/>
        <v>0</v>
      </c>
      <c r="AT26" s="358"/>
      <c r="AU26" s="358"/>
      <c r="AV26" s="403"/>
      <c r="AW26" s="403"/>
      <c r="AX26" s="403"/>
      <c r="AY26" s="403"/>
      <c r="AZ26" s="403"/>
      <c r="BA26" s="358"/>
      <c r="BB26" s="358"/>
      <c r="BC26" s="358"/>
      <c r="BD26" s="422" t="s">
        <v>178</v>
      </c>
      <c r="BE26" s="423">
        <v>552.05934000000002</v>
      </c>
      <c r="BF26" s="423">
        <v>753.52701999999999</v>
      </c>
      <c r="BG26" s="358"/>
      <c r="BH26" s="358"/>
      <c r="BI26" s="358"/>
      <c r="BJ26" s="358"/>
      <c r="BK26" s="358"/>
      <c r="BL26" s="358"/>
      <c r="BM26" s="358"/>
      <c r="BN26" s="358"/>
      <c r="BO26" s="358"/>
      <c r="BP26" s="362">
        <v>0</v>
      </c>
      <c r="BQ26" s="358"/>
      <c r="BR26" s="358"/>
      <c r="BS26" s="358"/>
      <c r="BT26" s="358"/>
      <c r="BU26" s="358"/>
      <c r="BV26" s="358"/>
      <c r="BW26" s="358"/>
    </row>
    <row r="27" spans="1:75" ht="21" customHeight="1" x14ac:dyDescent="0.3">
      <c r="A27" s="358"/>
      <c r="B27" s="358"/>
      <c r="C27" s="358"/>
      <c r="D27" s="392"/>
      <c r="E27" s="407" t="s">
        <v>179</v>
      </c>
      <c r="F27" s="394">
        <v>1662.8636300000001</v>
      </c>
      <c r="G27" s="394">
        <v>724.02</v>
      </c>
      <c r="H27" s="395">
        <v>1662.8636300000001</v>
      </c>
      <c r="I27" s="394">
        <v>724</v>
      </c>
      <c r="J27" s="396">
        <f t="shared" si="2"/>
        <v>166286363</v>
      </c>
      <c r="K27" s="396"/>
      <c r="L27" s="397" t="e">
        <f>F27-#REF!</f>
        <v>#REF!</v>
      </c>
      <c r="M27" s="397" t="e">
        <f>G27-#REF!</f>
        <v>#REF!</v>
      </c>
      <c r="N27" s="397" t="e">
        <f>H27-#REF!</f>
        <v>#REF!</v>
      </c>
      <c r="O27" s="397" t="e">
        <f>I27-#REF!</f>
        <v>#REF!</v>
      </c>
      <c r="P27" s="398"/>
      <c r="Q27" s="399">
        <v>6593.4469200000003</v>
      </c>
      <c r="R27" s="399">
        <v>11545.391589999999</v>
      </c>
      <c r="S27" s="399">
        <v>8699.9785699999993</v>
      </c>
      <c r="T27" s="399">
        <v>13977.00664</v>
      </c>
      <c r="U27" s="400"/>
      <c r="V27" s="400">
        <f t="shared" si="0"/>
        <v>-4930.5832900000005</v>
      </c>
      <c r="W27" s="400">
        <f t="shared" si="0"/>
        <v>-10821.371589999999</v>
      </c>
      <c r="X27" s="400">
        <f t="shared" si="0"/>
        <v>-7037.1149399999995</v>
      </c>
      <c r="Y27" s="400">
        <f t="shared" si="0"/>
        <v>-13253.00664</v>
      </c>
      <c r="Z27" s="362"/>
      <c r="AA27" s="401">
        <f t="shared" si="1"/>
        <v>166.28636299999999</v>
      </c>
      <c r="AB27" s="401">
        <f t="shared" si="1"/>
        <v>72.400000000000006</v>
      </c>
      <c r="AC27" s="362"/>
      <c r="AD27" s="362"/>
      <c r="AE27" s="362"/>
      <c r="AF27" s="358"/>
      <c r="AG27" s="358"/>
      <c r="AH27" s="358"/>
      <c r="AI27" s="358"/>
      <c r="AJ27" s="358"/>
      <c r="AK27" s="358"/>
      <c r="AL27" s="359">
        <v>745.53716999999995</v>
      </c>
      <c r="AM27" s="359"/>
      <c r="AN27" s="359"/>
      <c r="AO27" s="359">
        <f t="shared" si="3"/>
        <v>917.32646000000011</v>
      </c>
      <c r="AP27" s="402">
        <f t="shared" si="4"/>
        <v>166.28636299999999</v>
      </c>
      <c r="AQ27" s="402">
        <f t="shared" si="4"/>
        <v>72.400000000000006</v>
      </c>
      <c r="AR27" s="359">
        <v>1298.8047899999999</v>
      </c>
      <c r="AS27" s="359">
        <f t="shared" si="5"/>
        <v>364.05884000000015</v>
      </c>
      <c r="AT27" s="358"/>
      <c r="AU27" s="358"/>
      <c r="AV27" s="403"/>
      <c r="AW27" s="403">
        <f t="shared" si="6"/>
        <v>1663</v>
      </c>
      <c r="AX27" s="403">
        <f t="shared" si="6"/>
        <v>724</v>
      </c>
      <c r="AY27" s="403">
        <f t="shared" si="6"/>
        <v>1663</v>
      </c>
      <c r="AZ27" s="403">
        <f t="shared" si="6"/>
        <v>724</v>
      </c>
      <c r="BA27" s="358"/>
      <c r="BB27" s="358"/>
      <c r="BC27" s="358"/>
      <c r="BD27" s="360" t="s">
        <v>180</v>
      </c>
      <c r="BE27" s="359">
        <v>258.38635399999998</v>
      </c>
      <c r="BF27" s="359">
        <v>20.212350000000001</v>
      </c>
      <c r="BG27" s="358"/>
      <c r="BH27" s="358"/>
      <c r="BI27" s="358"/>
      <c r="BJ27" s="358"/>
      <c r="BK27" s="358"/>
      <c r="BL27" s="358"/>
      <c r="BM27" s="358"/>
      <c r="BN27" s="358"/>
      <c r="BO27" s="358"/>
      <c r="BP27" s="362">
        <v>166286363</v>
      </c>
      <c r="BQ27" s="358"/>
      <c r="BR27" s="358"/>
      <c r="BS27" s="358"/>
      <c r="BT27" s="358"/>
      <c r="BU27" s="358"/>
      <c r="BV27" s="358"/>
      <c r="BW27" s="358"/>
    </row>
    <row r="28" spans="1:75" ht="21" customHeight="1" x14ac:dyDescent="0.3">
      <c r="A28" s="358"/>
      <c r="B28" s="358"/>
      <c r="C28" s="358"/>
      <c r="D28" s="392"/>
      <c r="E28" s="407" t="s">
        <v>181</v>
      </c>
      <c r="F28" s="394">
        <v>7736.9769900000001</v>
      </c>
      <c r="G28" s="394">
        <v>6572</v>
      </c>
      <c r="H28" s="395">
        <v>11540.746441400001</v>
      </c>
      <c r="I28" s="394">
        <v>9614</v>
      </c>
      <c r="J28" s="396">
        <f t="shared" si="2"/>
        <v>773697699</v>
      </c>
      <c r="K28" s="396"/>
      <c r="L28" s="397" t="e">
        <f>F28-#REF!</f>
        <v>#REF!</v>
      </c>
      <c r="M28" s="397" t="e">
        <f>G28-#REF!</f>
        <v>#REF!</v>
      </c>
      <c r="N28" s="397" t="e">
        <f>H28-#REF!</f>
        <v>#REF!</v>
      </c>
      <c r="O28" s="397" t="e">
        <f>I28-#REF!</f>
        <v>#REF!</v>
      </c>
      <c r="P28" s="398"/>
      <c r="Q28" s="399">
        <v>8256.7347200000004</v>
      </c>
      <c r="R28" s="399">
        <v>14596.2360911872</v>
      </c>
      <c r="S28" s="399">
        <v>13116.844857800001</v>
      </c>
      <c r="T28" s="399">
        <v>20072.884234500001</v>
      </c>
      <c r="U28" s="400"/>
      <c r="V28" s="400">
        <f t="shared" si="0"/>
        <v>-519.75773000000027</v>
      </c>
      <c r="W28" s="400">
        <f t="shared" si="0"/>
        <v>-8024.2360911872001</v>
      </c>
      <c r="X28" s="400">
        <f t="shared" si="0"/>
        <v>-1576.0984164000001</v>
      </c>
      <c r="Y28" s="400">
        <f t="shared" si="0"/>
        <v>-10458.884234500001</v>
      </c>
      <c r="Z28" s="362"/>
      <c r="AA28" s="401">
        <f t="shared" si="1"/>
        <v>1154.0746441400001</v>
      </c>
      <c r="AB28" s="401">
        <f t="shared" si="1"/>
        <v>961.4</v>
      </c>
      <c r="AC28" s="362"/>
      <c r="AD28" s="362"/>
      <c r="AE28" s="362"/>
      <c r="AF28" s="358"/>
      <c r="AG28" s="358"/>
      <c r="AH28" s="358"/>
      <c r="AI28" s="358"/>
      <c r="AJ28" s="358"/>
      <c r="AK28" s="358"/>
      <c r="AL28" s="359">
        <v>1145.89554</v>
      </c>
      <c r="AM28" s="359"/>
      <c r="AN28" s="359"/>
      <c r="AO28" s="359">
        <f t="shared" si="3"/>
        <v>6591.0814499999997</v>
      </c>
      <c r="AP28" s="402">
        <f t="shared" si="4"/>
        <v>1154.0746441400001</v>
      </c>
      <c r="AQ28" s="402">
        <f t="shared" si="4"/>
        <v>961.4</v>
      </c>
      <c r="AR28" s="359">
        <v>2721.2492182000001</v>
      </c>
      <c r="AS28" s="359">
        <f t="shared" si="5"/>
        <v>8819.4972232</v>
      </c>
      <c r="AT28" s="358"/>
      <c r="AU28" s="403">
        <f>304286509/10^5</f>
        <v>3042.8650899999998</v>
      </c>
      <c r="AV28" s="358"/>
      <c r="AW28" s="403">
        <f t="shared" si="6"/>
        <v>7737</v>
      </c>
      <c r="AX28" s="403">
        <f t="shared" si="6"/>
        <v>6572</v>
      </c>
      <c r="AY28" s="403">
        <f t="shared" si="6"/>
        <v>11541</v>
      </c>
      <c r="AZ28" s="403">
        <f t="shared" si="6"/>
        <v>9614</v>
      </c>
      <c r="BA28" s="358"/>
      <c r="BB28" s="358"/>
      <c r="BC28" s="358"/>
      <c r="BD28" s="360" t="s">
        <v>182</v>
      </c>
      <c r="BE28" s="362">
        <f>H21</f>
        <v>329.84386880000011</v>
      </c>
      <c r="BF28" s="362">
        <f>I21</f>
        <v>262</v>
      </c>
      <c r="BG28" s="358"/>
      <c r="BH28" s="358"/>
      <c r="BI28" s="358"/>
      <c r="BJ28" s="358"/>
      <c r="BK28" s="358"/>
      <c r="BL28" s="358"/>
      <c r="BM28" s="358"/>
      <c r="BN28" s="358"/>
      <c r="BO28" s="358"/>
      <c r="BP28" s="362">
        <v>773697699</v>
      </c>
      <c r="BQ28" s="358"/>
      <c r="BR28" s="358"/>
      <c r="BS28" s="358"/>
      <c r="BT28" s="358"/>
      <c r="BU28" s="358"/>
      <c r="BV28" s="358"/>
      <c r="BW28" s="358"/>
    </row>
    <row r="29" spans="1:75" ht="21" customHeight="1" x14ac:dyDescent="0.3">
      <c r="A29" s="358"/>
      <c r="B29" s="358"/>
      <c r="C29" s="358"/>
      <c r="D29" s="392"/>
      <c r="E29" s="407" t="s">
        <v>183</v>
      </c>
      <c r="F29" s="394">
        <v>652.38439979999987</v>
      </c>
      <c r="G29" s="394">
        <v>702</v>
      </c>
      <c r="H29" s="395">
        <v>1490.4263278268702</v>
      </c>
      <c r="I29" s="394">
        <v>2683</v>
      </c>
      <c r="J29" s="396">
        <f t="shared" si="2"/>
        <v>65238439.979999989</v>
      </c>
      <c r="K29" s="396"/>
      <c r="L29" s="397" t="e">
        <f>F29-#REF!</f>
        <v>#REF!</v>
      </c>
      <c r="M29" s="397" t="e">
        <f>G29-#REF!</f>
        <v>#REF!</v>
      </c>
      <c r="N29" s="397" t="e">
        <f>H29-#REF!</f>
        <v>#REF!</v>
      </c>
      <c r="O29" s="397" t="e">
        <f>I29-#REF!</f>
        <v>#REF!</v>
      </c>
      <c r="P29" s="398"/>
      <c r="Q29" s="399">
        <v>309.21478250000001</v>
      </c>
      <c r="R29" s="399">
        <v>844.39561530000003</v>
      </c>
      <c r="S29" s="399">
        <v>1368.0830739303201</v>
      </c>
      <c r="T29" s="399">
        <v>2224.8510673410701</v>
      </c>
      <c r="U29" s="400"/>
      <c r="V29" s="400">
        <f t="shared" si="0"/>
        <v>343.16961729999986</v>
      </c>
      <c r="W29" s="400">
        <f t="shared" si="0"/>
        <v>-142.39561530000003</v>
      </c>
      <c r="X29" s="400">
        <f t="shared" si="0"/>
        <v>122.3432538965501</v>
      </c>
      <c r="Y29" s="400">
        <f t="shared" si="0"/>
        <v>458.14893265892988</v>
      </c>
      <c r="Z29" s="362"/>
      <c r="AA29" s="401">
        <f t="shared" si="1"/>
        <v>149.04263278268701</v>
      </c>
      <c r="AB29" s="401">
        <f t="shared" si="1"/>
        <v>268.3</v>
      </c>
      <c r="AC29" s="362"/>
      <c r="AD29" s="362"/>
      <c r="AE29" s="362"/>
      <c r="AF29" s="358"/>
      <c r="AG29" s="358"/>
      <c r="AH29" s="358"/>
      <c r="AI29" s="358"/>
      <c r="AJ29" s="358"/>
      <c r="AK29" s="358"/>
      <c r="AL29" s="359">
        <v>333.45075129999998</v>
      </c>
      <c r="AM29" s="359"/>
      <c r="AN29" s="359"/>
      <c r="AO29" s="359">
        <f t="shared" si="3"/>
        <v>318.93364849999989</v>
      </c>
      <c r="AP29" s="402">
        <f t="shared" si="4"/>
        <v>149.04263278268701</v>
      </c>
      <c r="AQ29" s="402">
        <f t="shared" si="4"/>
        <v>268.3</v>
      </c>
      <c r="AR29" s="359">
        <v>2645.4026874598699</v>
      </c>
      <c r="AS29" s="359">
        <f t="shared" si="5"/>
        <v>-1154.9763596329997</v>
      </c>
      <c r="AT29" s="358"/>
      <c r="AU29" s="358"/>
      <c r="AV29" s="403"/>
      <c r="AW29" s="403">
        <f t="shared" si="6"/>
        <v>652</v>
      </c>
      <c r="AX29" s="403">
        <f t="shared" si="6"/>
        <v>702</v>
      </c>
      <c r="AY29" s="403">
        <f t="shared" si="6"/>
        <v>1490</v>
      </c>
      <c r="AZ29" s="403">
        <f t="shared" si="6"/>
        <v>2683</v>
      </c>
      <c r="BA29" s="358"/>
      <c r="BB29" s="358"/>
      <c r="BC29" s="358"/>
      <c r="BD29" s="360" t="s">
        <v>184</v>
      </c>
      <c r="BE29" s="398">
        <v>198.31008</v>
      </c>
      <c r="BF29" s="398">
        <v>320.34994</v>
      </c>
      <c r="BG29" s="358"/>
      <c r="BH29" s="358"/>
      <c r="BI29" s="358"/>
      <c r="BJ29" s="358"/>
      <c r="BK29" s="358"/>
      <c r="BL29" s="358"/>
      <c r="BM29" s="358"/>
      <c r="BN29" s="358"/>
      <c r="BO29" s="358"/>
      <c r="BP29" s="362">
        <v>65238439.979999989</v>
      </c>
      <c r="BQ29" s="358"/>
      <c r="BR29" s="358"/>
      <c r="BS29" s="358"/>
      <c r="BT29" s="358"/>
      <c r="BU29" s="358"/>
      <c r="BV29" s="358"/>
      <c r="BW29" s="358"/>
    </row>
    <row r="30" spans="1:75" ht="38.25" customHeight="1" x14ac:dyDescent="0.3">
      <c r="A30" s="358"/>
      <c r="B30" s="358"/>
      <c r="C30" s="358"/>
      <c r="D30" s="392"/>
      <c r="E30" s="407" t="s">
        <v>185</v>
      </c>
      <c r="F30" s="394">
        <v>3532.3926099999999</v>
      </c>
      <c r="G30" s="394">
        <v>4992</v>
      </c>
      <c r="H30" s="395">
        <v>5003.3783400000002</v>
      </c>
      <c r="I30" s="394">
        <v>7330</v>
      </c>
      <c r="J30" s="396">
        <f t="shared" si="2"/>
        <v>353239261</v>
      </c>
      <c r="K30" s="425"/>
      <c r="L30" s="397" t="e">
        <f>F30-#REF!</f>
        <v>#REF!</v>
      </c>
      <c r="M30" s="397" t="e">
        <f>G30-#REF!</f>
        <v>#REF!</v>
      </c>
      <c r="N30" s="397" t="e">
        <f>H30-#REF!</f>
        <v>#REF!</v>
      </c>
      <c r="O30" s="397" t="e">
        <f>I30-#REF!</f>
        <v>#REF!</v>
      </c>
      <c r="P30" s="398"/>
      <c r="Q30" s="399">
        <v>930.05503999999996</v>
      </c>
      <c r="R30" s="399">
        <v>1335.9856400000001</v>
      </c>
      <c r="S30" s="399">
        <v>1455.4816796</v>
      </c>
      <c r="T30" s="399">
        <v>3420.6750499999998</v>
      </c>
      <c r="U30" s="400"/>
      <c r="V30" s="400">
        <f t="shared" si="0"/>
        <v>2602.3375699999997</v>
      </c>
      <c r="W30" s="400">
        <f t="shared" si="0"/>
        <v>3656.0143600000001</v>
      </c>
      <c r="X30" s="400">
        <f t="shared" si="0"/>
        <v>3547.8966604000002</v>
      </c>
      <c r="Y30" s="400">
        <f t="shared" si="0"/>
        <v>3909.3249500000002</v>
      </c>
      <c r="Z30" s="362"/>
      <c r="AA30" s="401">
        <f t="shared" si="1"/>
        <v>500.33783400000004</v>
      </c>
      <c r="AB30" s="401">
        <f t="shared" si="1"/>
        <v>733</v>
      </c>
      <c r="AC30" s="362"/>
      <c r="AD30" s="362"/>
      <c r="AE30" s="362"/>
      <c r="AF30" s="358"/>
      <c r="AG30" s="358"/>
      <c r="AH30" s="358"/>
      <c r="AI30" s="358"/>
      <c r="AJ30" s="358"/>
      <c r="AK30" s="358"/>
      <c r="AL30" s="359">
        <v>1218.2946099999999</v>
      </c>
      <c r="AM30" s="359"/>
      <c r="AN30" s="359"/>
      <c r="AO30" s="359">
        <f t="shared" si="3"/>
        <v>2314.098</v>
      </c>
      <c r="AP30" s="402">
        <f t="shared" si="4"/>
        <v>500.33783400000004</v>
      </c>
      <c r="AQ30" s="402">
        <f t="shared" si="4"/>
        <v>733</v>
      </c>
      <c r="AR30" s="359">
        <v>1697.6639952999999</v>
      </c>
      <c r="AS30" s="359">
        <f t="shared" si="5"/>
        <v>3305.7143447000003</v>
      </c>
      <c r="AT30" s="358"/>
      <c r="AU30" s="358"/>
      <c r="AV30" s="403"/>
      <c r="AW30" s="403">
        <f t="shared" si="6"/>
        <v>3532</v>
      </c>
      <c r="AX30" s="403">
        <f t="shared" si="6"/>
        <v>4992</v>
      </c>
      <c r="AY30" s="403">
        <f t="shared" si="6"/>
        <v>5003</v>
      </c>
      <c r="AZ30" s="403">
        <f t="shared" si="6"/>
        <v>7330</v>
      </c>
      <c r="BA30" s="358"/>
      <c r="BB30" s="358"/>
      <c r="BC30" s="358"/>
      <c r="BD30" s="426" t="s">
        <v>186</v>
      </c>
      <c r="BE30" s="427">
        <v>1319.3053500000001</v>
      </c>
      <c r="BF30" s="428">
        <v>1666.7697800000001</v>
      </c>
      <c r="BG30" s="358"/>
      <c r="BH30" s="358"/>
      <c r="BI30" s="358"/>
      <c r="BJ30" s="358"/>
      <c r="BK30" s="358"/>
      <c r="BL30" s="358"/>
      <c r="BM30" s="358"/>
      <c r="BN30" s="358"/>
      <c r="BO30" s="358"/>
      <c r="BP30" s="362">
        <v>353239261</v>
      </c>
      <c r="BQ30" s="358"/>
      <c r="BR30" s="358"/>
      <c r="BS30" s="358"/>
      <c r="BT30" s="358"/>
      <c r="BU30" s="358"/>
      <c r="BV30" s="358"/>
      <c r="BW30" s="358"/>
    </row>
    <row r="31" spans="1:75" ht="21" customHeight="1" x14ac:dyDescent="0.3">
      <c r="A31" s="358"/>
      <c r="B31" s="358"/>
      <c r="C31" s="358"/>
      <c r="D31" s="392"/>
      <c r="E31" s="407" t="s">
        <v>187</v>
      </c>
      <c r="F31" s="394">
        <v>0</v>
      </c>
      <c r="G31" s="394">
        <v>339.85</v>
      </c>
      <c r="H31" s="395">
        <v>3.5511763714900613</v>
      </c>
      <c r="I31" s="394">
        <v>117</v>
      </c>
      <c r="J31" s="396">
        <f t="shared" si="2"/>
        <v>0</v>
      </c>
      <c r="K31" s="396"/>
      <c r="L31" s="397" t="e">
        <f>F31-#REF!</f>
        <v>#REF!</v>
      </c>
      <c r="M31" s="397" t="e">
        <f>G31-#REF!</f>
        <v>#REF!</v>
      </c>
      <c r="N31" s="397" t="e">
        <f>H31-#REF!</f>
        <v>#REF!</v>
      </c>
      <c r="O31" s="397" t="e">
        <f>I31-#REF!</f>
        <v>#REF!</v>
      </c>
      <c r="P31" s="398"/>
      <c r="Q31" s="399">
        <v>784.65670999999998</v>
      </c>
      <c r="R31" s="399">
        <v>399.01887037942498</v>
      </c>
      <c r="S31" s="399">
        <v>137.492806570683</v>
      </c>
      <c r="T31" s="399">
        <v>162.49067392981601</v>
      </c>
      <c r="U31" s="400"/>
      <c r="V31" s="400">
        <f t="shared" si="0"/>
        <v>-784.65670999999998</v>
      </c>
      <c r="W31" s="400">
        <f t="shared" si="0"/>
        <v>-59.168870379424959</v>
      </c>
      <c r="X31" s="400">
        <f t="shared" si="0"/>
        <v>-133.94163019919293</v>
      </c>
      <c r="Y31" s="400">
        <f t="shared" si="0"/>
        <v>-45.490673929816012</v>
      </c>
      <c r="Z31" s="362"/>
      <c r="AA31" s="401">
        <f t="shared" si="1"/>
        <v>0.35511763714900613</v>
      </c>
      <c r="AB31" s="401">
        <f t="shared" si="1"/>
        <v>11.7</v>
      </c>
      <c r="AC31" s="362"/>
      <c r="AD31" s="362"/>
      <c r="AE31" s="362"/>
      <c r="AF31" s="358"/>
      <c r="AG31" s="358"/>
      <c r="AH31" s="358"/>
      <c r="AI31" s="358"/>
      <c r="AJ31" s="358"/>
      <c r="AK31" s="358"/>
      <c r="AL31" s="359">
        <v>304.43416000000002</v>
      </c>
      <c r="AM31" s="359"/>
      <c r="AN31" s="359"/>
      <c r="AO31" s="359">
        <f t="shared" si="3"/>
        <v>-304.43416000000002</v>
      </c>
      <c r="AP31" s="409">
        <f t="shared" si="4"/>
        <v>0.35511763714900613</v>
      </c>
      <c r="AQ31" s="409">
        <f t="shared" si="4"/>
        <v>11.7</v>
      </c>
      <c r="AR31" s="359">
        <v>0</v>
      </c>
      <c r="AS31" s="359">
        <f t="shared" si="5"/>
        <v>3.5511763714900613</v>
      </c>
      <c r="AT31" s="358"/>
      <c r="AU31" s="358"/>
      <c r="AV31" s="403"/>
      <c r="AW31" s="403">
        <f t="shared" si="6"/>
        <v>0</v>
      </c>
      <c r="AX31" s="403">
        <f t="shared" si="6"/>
        <v>340</v>
      </c>
      <c r="AY31" s="403">
        <f t="shared" si="6"/>
        <v>4</v>
      </c>
      <c r="AZ31" s="403">
        <f t="shared" si="6"/>
        <v>117</v>
      </c>
      <c r="BA31" s="358"/>
      <c r="BB31" s="358"/>
      <c r="BC31" s="358"/>
      <c r="BD31" s="360" t="s">
        <v>188</v>
      </c>
      <c r="BE31" s="362">
        <v>464.83868000000001</v>
      </c>
      <c r="BF31" s="362">
        <v>476.33643000000001</v>
      </c>
      <c r="BG31" s="358"/>
      <c r="BH31" s="429">
        <v>44926</v>
      </c>
      <c r="BI31" s="429">
        <v>44621</v>
      </c>
      <c r="BJ31" s="358" t="s">
        <v>189</v>
      </c>
      <c r="BK31" s="358"/>
      <c r="BL31" s="358"/>
      <c r="BM31" s="358"/>
      <c r="BN31" s="358"/>
      <c r="BO31" s="358"/>
      <c r="BP31" s="362">
        <v>0</v>
      </c>
      <c r="BQ31" s="358"/>
      <c r="BR31" s="358"/>
      <c r="BS31" s="358"/>
      <c r="BT31" s="358"/>
      <c r="BU31" s="358"/>
      <c r="BV31" s="358"/>
      <c r="BW31" s="358"/>
    </row>
    <row r="32" spans="1:75" ht="21" customHeight="1" x14ac:dyDescent="0.3">
      <c r="A32" s="358"/>
      <c r="B32" s="358"/>
      <c r="C32" s="358"/>
      <c r="D32" s="392"/>
      <c r="E32" s="407" t="s">
        <v>190</v>
      </c>
      <c r="F32" s="394">
        <v>501.7057605</v>
      </c>
      <c r="G32" s="394">
        <v>589.77</v>
      </c>
      <c r="H32" s="395">
        <v>523.32970824591996</v>
      </c>
      <c r="I32" s="394">
        <v>472</v>
      </c>
      <c r="J32" s="396">
        <f t="shared" si="2"/>
        <v>50170576.049999997</v>
      </c>
      <c r="K32" s="396"/>
      <c r="L32" s="397" t="e">
        <f>F32-#REF!</f>
        <v>#REF!</v>
      </c>
      <c r="M32" s="397" t="e">
        <f>G32-#REF!</f>
        <v>#REF!</v>
      </c>
      <c r="N32" s="397" t="e">
        <f>H32-#REF!</f>
        <v>#REF!</v>
      </c>
      <c r="O32" s="397" t="e">
        <f>I32-#REF!</f>
        <v>#REF!</v>
      </c>
      <c r="P32" s="398"/>
      <c r="Q32" s="399">
        <v>128.4800104</v>
      </c>
      <c r="R32" s="399">
        <v>84.1528098</v>
      </c>
      <c r="S32" s="399">
        <v>29.4015323</v>
      </c>
      <c r="T32" s="399">
        <v>44.6507572281118</v>
      </c>
      <c r="U32" s="400"/>
      <c r="V32" s="400">
        <f t="shared" si="0"/>
        <v>373.22575010000003</v>
      </c>
      <c r="W32" s="400">
        <f t="shared" si="0"/>
        <v>505.61719019999998</v>
      </c>
      <c r="X32" s="400">
        <f t="shared" si="0"/>
        <v>493.92817594591997</v>
      </c>
      <c r="Y32" s="400">
        <f t="shared" si="0"/>
        <v>427.34924277188821</v>
      </c>
      <c r="Z32" s="362"/>
      <c r="AA32" s="401">
        <f t="shared" si="1"/>
        <v>52.332970824591996</v>
      </c>
      <c r="AB32" s="401">
        <f t="shared" si="1"/>
        <v>47.2</v>
      </c>
      <c r="AC32" s="362"/>
      <c r="AD32" s="362"/>
      <c r="AE32" s="362"/>
      <c r="AF32" s="358"/>
      <c r="AG32" s="358"/>
      <c r="AH32" s="358"/>
      <c r="AI32" s="358"/>
      <c r="AJ32" s="358"/>
      <c r="AK32" s="358"/>
      <c r="AL32" s="359">
        <v>594.26326510000001</v>
      </c>
      <c r="AM32" s="359"/>
      <c r="AN32" s="359"/>
      <c r="AO32" s="359">
        <f t="shared" si="3"/>
        <v>-92.557504600000016</v>
      </c>
      <c r="AP32" s="409">
        <f t="shared" si="4"/>
        <v>52.332970824591996</v>
      </c>
      <c r="AQ32" s="409">
        <f t="shared" si="4"/>
        <v>47.2</v>
      </c>
      <c r="AR32" s="359">
        <v>496.239850753486</v>
      </c>
      <c r="AS32" s="359">
        <f t="shared" si="5"/>
        <v>27.089857492433964</v>
      </c>
      <c r="AT32" s="358"/>
      <c r="AU32" s="358"/>
      <c r="AV32" s="403"/>
      <c r="AW32" s="403">
        <f t="shared" si="6"/>
        <v>502</v>
      </c>
      <c r="AX32" s="403">
        <f t="shared" si="6"/>
        <v>590</v>
      </c>
      <c r="AY32" s="403">
        <f t="shared" si="6"/>
        <v>523</v>
      </c>
      <c r="AZ32" s="403">
        <f t="shared" si="6"/>
        <v>472</v>
      </c>
      <c r="BA32" s="358"/>
      <c r="BB32" s="358"/>
      <c r="BC32" s="358"/>
      <c r="BD32" s="430" t="s">
        <v>191</v>
      </c>
      <c r="BE32" s="431">
        <f>SUM(BE24:BE31)</f>
        <v>18139.5581728</v>
      </c>
      <c r="BF32" s="431">
        <f>SUM(BF24:BF31)</f>
        <v>16496.45768</v>
      </c>
      <c r="BG32" s="358"/>
      <c r="BH32" s="362">
        <f>H18+H21+H25+H32+H33+BE24</f>
        <v>21742.212989537908</v>
      </c>
      <c r="BI32" s="362">
        <f>I18+I21+I25+I32+I33+BF24</f>
        <v>17273.262159999998</v>
      </c>
      <c r="BJ32" s="362">
        <f>BH32-BE32</f>
        <v>3602.6548167379078</v>
      </c>
      <c r="BK32" s="362">
        <f>BI32-BF32</f>
        <v>776.80447999999888</v>
      </c>
      <c r="BL32" s="358"/>
      <c r="BM32" s="358"/>
      <c r="BN32" s="358"/>
      <c r="BO32" s="358"/>
      <c r="BP32" s="362">
        <v>50170576.049999997</v>
      </c>
      <c r="BQ32" s="358"/>
      <c r="BR32" s="358"/>
      <c r="BS32" s="358"/>
      <c r="BT32" s="358"/>
      <c r="BU32" s="358"/>
      <c r="BV32" s="358"/>
      <c r="BW32" s="358"/>
    </row>
    <row r="33" spans="1:75" ht="21" customHeight="1" x14ac:dyDescent="0.3">
      <c r="A33" s="358"/>
      <c r="B33" s="358"/>
      <c r="C33" s="358"/>
      <c r="D33" s="384"/>
      <c r="E33" s="393" t="s">
        <v>188</v>
      </c>
      <c r="F33" s="432">
        <v>1677.2910559999984</v>
      </c>
      <c r="G33" s="432">
        <v>2201.27</v>
      </c>
      <c r="H33" s="433">
        <v>1982.4541135919881</v>
      </c>
      <c r="I33" s="432">
        <v>2462</v>
      </c>
      <c r="J33" s="396">
        <f t="shared" si="2"/>
        <v>167729105.59999985</v>
      </c>
      <c r="K33" s="396"/>
      <c r="L33" s="397"/>
      <c r="M33" s="397"/>
      <c r="N33" s="397"/>
      <c r="O33" s="397"/>
      <c r="P33" s="398"/>
      <c r="Q33" s="434"/>
      <c r="R33" s="434"/>
      <c r="S33" s="434"/>
      <c r="T33" s="434"/>
      <c r="U33" s="400"/>
      <c r="V33" s="400"/>
      <c r="W33" s="400"/>
      <c r="X33" s="400"/>
      <c r="Y33" s="400"/>
      <c r="Z33" s="362"/>
      <c r="AA33" s="401"/>
      <c r="AB33" s="401"/>
      <c r="AC33" s="362"/>
      <c r="AD33" s="362"/>
      <c r="AE33" s="362"/>
      <c r="AF33" s="358"/>
      <c r="AG33" s="358"/>
      <c r="AH33" s="358"/>
      <c r="AI33" s="358"/>
      <c r="AJ33" s="358"/>
      <c r="AK33" s="358"/>
      <c r="AL33" s="359"/>
      <c r="AM33" s="359"/>
      <c r="AN33" s="359"/>
      <c r="AO33" s="359"/>
      <c r="AP33" s="402"/>
      <c r="AQ33" s="402"/>
      <c r="AR33" s="359"/>
      <c r="AS33" s="359"/>
      <c r="AT33" s="358"/>
      <c r="AU33" s="358"/>
      <c r="AV33" s="403"/>
      <c r="AW33" s="403"/>
      <c r="AX33" s="403"/>
      <c r="AY33" s="403"/>
      <c r="AZ33" s="403"/>
      <c r="BA33" s="358"/>
      <c r="BB33" s="358"/>
      <c r="BC33" s="358"/>
      <c r="BD33" s="430"/>
      <c r="BE33" s="431"/>
      <c r="BF33" s="431"/>
      <c r="BG33" s="358"/>
      <c r="BH33" s="358"/>
      <c r="BI33" s="358"/>
      <c r="BJ33" s="359"/>
      <c r="BK33" s="359"/>
      <c r="BL33" s="358"/>
      <c r="BM33" s="358"/>
      <c r="BN33" s="362"/>
      <c r="BO33" s="358"/>
      <c r="BP33" s="362">
        <v>167729105.59999985</v>
      </c>
      <c r="BQ33" s="358"/>
      <c r="BR33" s="358"/>
      <c r="BS33" s="358"/>
      <c r="BT33" s="358"/>
      <c r="BU33" s="358"/>
      <c r="BV33" s="358"/>
      <c r="BW33" s="358"/>
    </row>
    <row r="34" spans="1:75" ht="21" customHeight="1" x14ac:dyDescent="0.3">
      <c r="A34" s="358"/>
      <c r="B34" s="358"/>
      <c r="C34" s="358"/>
      <c r="D34" s="384"/>
      <c r="E34" s="411" t="s">
        <v>192</v>
      </c>
      <c r="F34" s="412">
        <f t="array" ref="F34">SUM(ROUND(F24:F33,0))</f>
        <v>16464</v>
      </c>
      <c r="G34" s="412">
        <f t="array" ref="G34">SUM(ROUND(G24:G33,0))</f>
        <v>16916</v>
      </c>
      <c r="H34" s="412">
        <f t="array" ref="H34">SUM(ROUND(H24:H33,0))</f>
        <v>23228</v>
      </c>
      <c r="I34" s="412">
        <v>24627</v>
      </c>
      <c r="J34" s="396">
        <f t="shared" si="2"/>
        <v>1646400000</v>
      </c>
      <c r="K34" s="413"/>
      <c r="L34" s="397" t="e">
        <f>F34-#REF!</f>
        <v>#REF!</v>
      </c>
      <c r="M34" s="397" t="e">
        <f>G34-#REF!</f>
        <v>#REF!</v>
      </c>
      <c r="N34" s="397" t="e">
        <f>H34-#REF!</f>
        <v>#REF!</v>
      </c>
      <c r="O34" s="397" t="e">
        <f>I34-#REF!</f>
        <v>#REF!</v>
      </c>
      <c r="P34" s="398"/>
      <c r="Q34" s="418">
        <v>20402.559764199999</v>
      </c>
      <c r="R34" s="418">
        <v>32037.272265410698</v>
      </c>
      <c r="S34" s="418">
        <v>30224.480862619799</v>
      </c>
      <c r="T34" s="418">
        <v>44964.848469973898</v>
      </c>
      <c r="U34" s="415"/>
      <c r="V34" s="400">
        <f t="shared" ref="V34:Y64" si="7">F34-Q34</f>
        <v>-3938.5597641999993</v>
      </c>
      <c r="W34" s="400">
        <f t="shared" si="7"/>
        <v>-15121.272265410698</v>
      </c>
      <c r="X34" s="400">
        <f t="shared" si="7"/>
        <v>-6996.4808626197992</v>
      </c>
      <c r="Y34" s="400">
        <f t="shared" si="7"/>
        <v>-20337.848469973898</v>
      </c>
      <c r="Z34" s="362"/>
      <c r="AA34" s="401">
        <f t="shared" ref="AA34:AB64" si="8">H34/10</f>
        <v>2322.8000000000002</v>
      </c>
      <c r="AB34" s="401">
        <f t="shared" si="8"/>
        <v>2462.6999999999998</v>
      </c>
      <c r="AC34" s="362"/>
      <c r="AD34" s="362"/>
      <c r="AE34" s="362"/>
      <c r="AF34" s="358"/>
      <c r="AG34" s="358"/>
      <c r="AH34" s="358"/>
      <c r="AI34" s="358"/>
      <c r="AJ34" s="358"/>
      <c r="AK34" s="358"/>
      <c r="AL34" s="359">
        <v>8612.0587362823699</v>
      </c>
      <c r="AM34" s="359"/>
      <c r="AN34" s="359"/>
      <c r="AO34" s="359">
        <f t="shared" ref="AO34:AO71" si="9">F34-AL34</f>
        <v>7851.9412637176301</v>
      </c>
      <c r="AP34" s="402">
        <f t="shared" ref="AP34:AQ63" si="10">H34/10</f>
        <v>2322.8000000000002</v>
      </c>
      <c r="AQ34" s="402">
        <f t="shared" si="10"/>
        <v>2462.6999999999998</v>
      </c>
      <c r="AR34" s="359">
        <v>14427.6177351236</v>
      </c>
      <c r="AS34" s="359">
        <f t="shared" ref="AS34:AS71" si="11">H34-AR34</f>
        <v>8800.3822648763999</v>
      </c>
      <c r="AT34" s="358"/>
      <c r="AU34" s="403">
        <f>226141632.98/10^5</f>
        <v>2261.4163297999999</v>
      </c>
      <c r="AV34" s="403">
        <f>ROUND(F34,0)</f>
        <v>16464</v>
      </c>
      <c r="AW34" s="403">
        <f>ROUND(G34,0)</f>
        <v>16916</v>
      </c>
      <c r="AX34" s="403">
        <f>ROUND(H34,0)</f>
        <v>23228</v>
      </c>
      <c r="AY34" s="403">
        <f>ROUND(I34,0)</f>
        <v>24627</v>
      </c>
      <c r="AZ34" s="358"/>
      <c r="BA34" s="358"/>
      <c r="BB34" s="362">
        <f>H34-AU34-H27-H29-H30+AU28</f>
        <v>15852.780462373132</v>
      </c>
      <c r="BC34" s="362"/>
      <c r="BD34" s="360" t="s">
        <v>193</v>
      </c>
      <c r="BE34" s="359">
        <f>H63</f>
        <v>6316.4027808112041</v>
      </c>
      <c r="BF34" s="359">
        <f>I63</f>
        <v>6824</v>
      </c>
      <c r="BG34" s="358"/>
      <c r="BH34" s="358"/>
      <c r="BI34" s="358"/>
      <c r="BJ34" s="358"/>
      <c r="BK34" s="358"/>
      <c r="BL34" s="358"/>
      <c r="BM34" s="358"/>
      <c r="BN34" s="358"/>
      <c r="BO34" s="358"/>
      <c r="BP34" s="362">
        <v>1646430153.6299999</v>
      </c>
      <c r="BQ34" s="358"/>
      <c r="BR34" s="358"/>
      <c r="BS34" s="358"/>
      <c r="BT34" s="358"/>
      <c r="BU34" s="358"/>
      <c r="BV34" s="358"/>
      <c r="BW34" s="358"/>
    </row>
    <row r="35" spans="1:75" ht="9.9499999999999993" customHeight="1" x14ac:dyDescent="0.3">
      <c r="A35" s="358"/>
      <c r="B35" s="358"/>
      <c r="C35" s="358"/>
      <c r="D35" s="392"/>
      <c r="E35" s="435"/>
      <c r="F35" s="416"/>
      <c r="G35" s="416"/>
      <c r="H35" s="417"/>
      <c r="I35" s="416"/>
      <c r="J35" s="396">
        <f t="shared" si="2"/>
        <v>0</v>
      </c>
      <c r="K35" s="413"/>
      <c r="L35" s="397" t="e">
        <f>F35-#REF!</f>
        <v>#REF!</v>
      </c>
      <c r="M35" s="397" t="e">
        <f>G35-#REF!</f>
        <v>#REF!</v>
      </c>
      <c r="N35" s="397" t="e">
        <f>H35-#REF!</f>
        <v>#REF!</v>
      </c>
      <c r="O35" s="397" t="e">
        <f>I35-#REF!</f>
        <v>#REF!</v>
      </c>
      <c r="P35" s="398"/>
      <c r="Q35" s="418"/>
      <c r="R35" s="418"/>
      <c r="S35" s="418"/>
      <c r="T35" s="418"/>
      <c r="U35" s="415"/>
      <c r="V35" s="400">
        <f t="shared" si="7"/>
        <v>0</v>
      </c>
      <c r="W35" s="400">
        <f t="shared" si="7"/>
        <v>0</v>
      </c>
      <c r="X35" s="400">
        <f t="shared" si="7"/>
        <v>0</v>
      </c>
      <c r="Y35" s="400">
        <f t="shared" si="7"/>
        <v>0</v>
      </c>
      <c r="Z35" s="362"/>
      <c r="AA35" s="401">
        <f t="shared" si="8"/>
        <v>0</v>
      </c>
      <c r="AB35" s="401">
        <f t="shared" si="8"/>
        <v>0</v>
      </c>
      <c r="AC35" s="362"/>
      <c r="AD35" s="362"/>
      <c r="AE35" s="362"/>
      <c r="AF35" s="358"/>
      <c r="AG35" s="358"/>
      <c r="AH35" s="358"/>
      <c r="AI35" s="358"/>
      <c r="AJ35" s="358"/>
      <c r="AK35" s="358"/>
      <c r="AL35" s="359"/>
      <c r="AM35" s="359"/>
      <c r="AN35" s="359"/>
      <c r="AO35" s="359">
        <f t="shared" si="9"/>
        <v>0</v>
      </c>
      <c r="AP35" s="402">
        <f t="shared" si="10"/>
        <v>0</v>
      </c>
      <c r="AQ35" s="402">
        <f t="shared" si="10"/>
        <v>0</v>
      </c>
      <c r="AR35" s="359"/>
      <c r="AS35" s="359">
        <f t="shared" si="11"/>
        <v>0</v>
      </c>
      <c r="AT35" s="358"/>
      <c r="AU35" s="403"/>
      <c r="AV35" s="403"/>
      <c r="AW35" s="403"/>
      <c r="AX35" s="403"/>
      <c r="AY35" s="403"/>
      <c r="AZ35" s="358"/>
      <c r="BA35" s="358"/>
      <c r="BB35" s="358"/>
      <c r="BC35" s="358"/>
      <c r="BD35" s="360"/>
      <c r="BE35" s="436"/>
      <c r="BF35" s="436"/>
      <c r="BG35" s="358"/>
      <c r="BH35" s="358"/>
      <c r="BI35" s="358"/>
      <c r="BJ35" s="358"/>
      <c r="BK35" s="358"/>
      <c r="BL35" s="358"/>
      <c r="BM35" s="358"/>
      <c r="BN35" s="358"/>
      <c r="BO35" s="358"/>
      <c r="BP35" s="362">
        <v>0</v>
      </c>
      <c r="BQ35" s="358"/>
      <c r="BR35" s="358"/>
      <c r="BS35" s="358"/>
      <c r="BT35" s="358"/>
      <c r="BU35" s="358"/>
      <c r="BV35" s="358"/>
      <c r="BW35" s="358"/>
    </row>
    <row r="36" spans="1:75" ht="22.5" customHeight="1" thickBot="1" x14ac:dyDescent="0.35">
      <c r="A36" s="358"/>
      <c r="B36" s="358"/>
      <c r="C36" s="358"/>
      <c r="D36" s="437"/>
      <c r="E36" s="438" t="s">
        <v>194</v>
      </c>
      <c r="F36" s="439">
        <f>F22+F34</f>
        <v>49363</v>
      </c>
      <c r="G36" s="439">
        <f>G22+G34</f>
        <v>47265</v>
      </c>
      <c r="H36" s="439">
        <f>H22+H34</f>
        <v>55960</v>
      </c>
      <c r="I36" s="439">
        <v>54091</v>
      </c>
      <c r="J36" s="396">
        <f t="shared" si="2"/>
        <v>4936300000</v>
      </c>
      <c r="K36" s="413"/>
      <c r="L36" s="397" t="e">
        <f>F36-#REF!</f>
        <v>#REF!</v>
      </c>
      <c r="M36" s="397" t="e">
        <f>G36-#REF!</f>
        <v>#REF!</v>
      </c>
      <c r="N36" s="397" t="e">
        <f>H36-#REF!</f>
        <v>#REF!</v>
      </c>
      <c r="O36" s="397" t="e">
        <f>I36-#REF!</f>
        <v>#REF!</v>
      </c>
      <c r="P36" s="398">
        <v>-107.41076492923457</v>
      </c>
      <c r="Q36" s="440">
        <v>62188.718185887898</v>
      </c>
      <c r="R36" s="440">
        <v>70601.159222861999</v>
      </c>
      <c r="S36" s="440">
        <v>67070.616315954205</v>
      </c>
      <c r="T36" s="440">
        <v>79201.089411902998</v>
      </c>
      <c r="U36" s="415"/>
      <c r="V36" s="400">
        <f t="shared" si="7"/>
        <v>-12825.718185887898</v>
      </c>
      <c r="W36" s="400">
        <f t="shared" si="7"/>
        <v>-23336.159222861999</v>
      </c>
      <c r="X36" s="400">
        <f t="shared" si="7"/>
        <v>-11110.616315954205</v>
      </c>
      <c r="Y36" s="400">
        <f t="shared" si="7"/>
        <v>-25110.089411902998</v>
      </c>
      <c r="Z36" s="362"/>
      <c r="AA36" s="401">
        <f t="shared" si="8"/>
        <v>5596</v>
      </c>
      <c r="AB36" s="401">
        <f t="shared" si="8"/>
        <v>5409.1</v>
      </c>
      <c r="AC36" s="362"/>
      <c r="AD36" s="362"/>
      <c r="AE36" s="362"/>
      <c r="AF36" s="358"/>
      <c r="AG36" s="358"/>
      <c r="AH36" s="358"/>
      <c r="AI36" s="358"/>
      <c r="AJ36" s="358"/>
      <c r="AK36" s="358"/>
      <c r="AL36" s="359">
        <v>48062.7264250187</v>
      </c>
      <c r="AM36" s="359"/>
      <c r="AN36" s="359"/>
      <c r="AO36" s="359">
        <f t="shared" si="9"/>
        <v>1300.2735749813</v>
      </c>
      <c r="AP36" s="402">
        <f t="shared" si="10"/>
        <v>5596</v>
      </c>
      <c r="AQ36" s="402">
        <f t="shared" si="10"/>
        <v>5409.1</v>
      </c>
      <c r="AR36" s="359">
        <v>47887.683539461301</v>
      </c>
      <c r="AS36" s="359">
        <f t="shared" si="11"/>
        <v>8072.3164605386992</v>
      </c>
      <c r="AT36" s="358"/>
      <c r="AU36" s="403"/>
      <c r="AV36" s="403">
        <f>ROUND(F36,0)</f>
        <v>49363</v>
      </c>
      <c r="AW36" s="403">
        <f>ROUND(G36,0)</f>
        <v>47265</v>
      </c>
      <c r="AX36" s="403">
        <f>ROUND(H36,0)</f>
        <v>55960</v>
      </c>
      <c r="AY36" s="403">
        <f>ROUND(I36,0)</f>
        <v>54091</v>
      </c>
      <c r="AZ36" s="358"/>
      <c r="BA36" s="358"/>
      <c r="BB36" s="403">
        <f>AV67</f>
        <v>12286.20737</v>
      </c>
      <c r="BC36" s="403"/>
      <c r="BD36" s="426" t="s">
        <v>195</v>
      </c>
      <c r="BE36" s="441">
        <v>3309.8495800000001</v>
      </c>
      <c r="BF36" s="441">
        <v>3166.9926399999999</v>
      </c>
      <c r="BG36" s="358"/>
      <c r="BH36" s="358"/>
      <c r="BI36" s="424"/>
      <c r="BJ36" s="398"/>
      <c r="BK36" s="358"/>
      <c r="BL36" s="358"/>
      <c r="BM36" s="358"/>
      <c r="BN36" s="442">
        <v>0.92526914389237402</v>
      </c>
      <c r="BO36" s="442">
        <f>F34/F67</f>
        <v>1.3704011986016313</v>
      </c>
      <c r="BP36" s="362">
        <v>4947041076.4929237</v>
      </c>
      <c r="BQ36" s="358"/>
      <c r="BR36" s="358"/>
      <c r="BS36" s="358"/>
      <c r="BT36" s="358"/>
      <c r="BU36" s="358"/>
      <c r="BV36" s="358"/>
      <c r="BW36" s="358"/>
    </row>
    <row r="37" spans="1:75" ht="9.9499999999999993" customHeight="1" thickTop="1" x14ac:dyDescent="0.3">
      <c r="A37" s="358"/>
      <c r="B37" s="358"/>
      <c r="C37" s="358"/>
      <c r="D37" s="443"/>
      <c r="E37" s="444"/>
      <c r="F37" s="445"/>
      <c r="G37" s="445"/>
      <c r="H37" s="446"/>
      <c r="I37" s="445"/>
      <c r="J37" s="396">
        <f t="shared" si="2"/>
        <v>0</v>
      </c>
      <c r="K37" s="413"/>
      <c r="L37" s="397" t="e">
        <f>F37-#REF!</f>
        <v>#REF!</v>
      </c>
      <c r="M37" s="397" t="e">
        <f>G37-#REF!</f>
        <v>#REF!</v>
      </c>
      <c r="N37" s="397" t="e">
        <f>H37-#REF!</f>
        <v>#REF!</v>
      </c>
      <c r="O37" s="397" t="e">
        <f>I37-#REF!</f>
        <v>#REF!</v>
      </c>
      <c r="P37" s="398"/>
      <c r="Q37" s="418"/>
      <c r="R37" s="418"/>
      <c r="S37" s="418"/>
      <c r="T37" s="418"/>
      <c r="U37" s="415"/>
      <c r="V37" s="400">
        <f t="shared" si="7"/>
        <v>0</v>
      </c>
      <c r="W37" s="400">
        <f t="shared" si="7"/>
        <v>0</v>
      </c>
      <c r="X37" s="400">
        <f t="shared" si="7"/>
        <v>0</v>
      </c>
      <c r="Y37" s="400">
        <f t="shared" si="7"/>
        <v>0</v>
      </c>
      <c r="Z37" s="362"/>
      <c r="AA37" s="401">
        <f t="shared" si="8"/>
        <v>0</v>
      </c>
      <c r="AB37" s="401">
        <f t="shared" si="8"/>
        <v>0</v>
      </c>
      <c r="AC37" s="362"/>
      <c r="AD37" s="362"/>
      <c r="AE37" s="362"/>
      <c r="AF37" s="358"/>
      <c r="AG37" s="358"/>
      <c r="AH37" s="358"/>
      <c r="AI37" s="358"/>
      <c r="AJ37" s="358"/>
      <c r="AK37" s="358"/>
      <c r="AL37" s="359"/>
      <c r="AM37" s="359"/>
      <c r="AN37" s="359"/>
      <c r="AO37" s="359">
        <f t="shared" si="9"/>
        <v>0</v>
      </c>
      <c r="AP37" s="402">
        <f t="shared" si="10"/>
        <v>0</v>
      </c>
      <c r="AQ37" s="402">
        <f t="shared" si="10"/>
        <v>0</v>
      </c>
      <c r="AR37" s="359"/>
      <c r="AS37" s="359">
        <f t="shared" si="11"/>
        <v>0</v>
      </c>
      <c r="AT37" s="358"/>
      <c r="AU37" s="403"/>
      <c r="AV37" s="403"/>
      <c r="AW37" s="403"/>
      <c r="AX37" s="403"/>
      <c r="AY37" s="403"/>
      <c r="AZ37" s="358"/>
      <c r="BA37" s="358"/>
      <c r="BB37" s="358"/>
      <c r="BC37" s="358"/>
      <c r="BD37" s="360"/>
      <c r="BE37" s="359"/>
      <c r="BF37" s="359"/>
      <c r="BG37" s="358"/>
      <c r="BH37" s="358"/>
      <c r="BI37" s="358"/>
      <c r="BJ37" s="358"/>
      <c r="BK37" s="358"/>
      <c r="BL37" s="358"/>
      <c r="BM37" s="358"/>
      <c r="BN37" s="358"/>
      <c r="BO37" s="358"/>
      <c r="BP37" s="362">
        <v>0</v>
      </c>
      <c r="BQ37" s="358"/>
      <c r="BR37" s="358"/>
      <c r="BS37" s="358"/>
      <c r="BT37" s="358"/>
      <c r="BU37" s="358"/>
      <c r="BV37" s="358"/>
      <c r="BW37" s="358"/>
    </row>
    <row r="38" spans="1:75" ht="30.75" x14ac:dyDescent="0.3">
      <c r="A38" s="358"/>
      <c r="B38" s="358"/>
      <c r="C38" s="358"/>
      <c r="D38" s="392"/>
      <c r="E38" s="385" t="s">
        <v>196</v>
      </c>
      <c r="F38" s="416"/>
      <c r="G38" s="416"/>
      <c r="H38" s="417"/>
      <c r="I38" s="416"/>
      <c r="J38" s="396">
        <f t="shared" si="2"/>
        <v>0</v>
      </c>
      <c r="K38" s="413"/>
      <c r="L38" s="397" t="e">
        <f>F38-#REF!</f>
        <v>#REF!</v>
      </c>
      <c r="M38" s="397" t="e">
        <f>G38-#REF!</f>
        <v>#REF!</v>
      </c>
      <c r="N38" s="397" t="e">
        <f>H38-#REF!</f>
        <v>#REF!</v>
      </c>
      <c r="O38" s="397" t="e">
        <f>I38-#REF!</f>
        <v>#REF!</v>
      </c>
      <c r="P38" s="398"/>
      <c r="Q38" s="420"/>
      <c r="R38" s="420"/>
      <c r="S38" s="420"/>
      <c r="T38" s="420"/>
      <c r="U38" s="421"/>
      <c r="V38" s="400">
        <f t="shared" si="7"/>
        <v>0</v>
      </c>
      <c r="W38" s="400">
        <f t="shared" si="7"/>
        <v>0</v>
      </c>
      <c r="X38" s="400">
        <f t="shared" si="7"/>
        <v>0</v>
      </c>
      <c r="Y38" s="400">
        <f t="shared" si="7"/>
        <v>0</v>
      </c>
      <c r="Z38" s="362"/>
      <c r="AA38" s="401">
        <f t="shared" si="8"/>
        <v>0</v>
      </c>
      <c r="AB38" s="401">
        <f t="shared" si="8"/>
        <v>0</v>
      </c>
      <c r="AC38" s="362"/>
      <c r="AD38" s="362"/>
      <c r="AE38" s="362"/>
      <c r="AF38" s="358"/>
      <c r="AG38" s="358"/>
      <c r="AH38" s="358"/>
      <c r="AI38" s="358"/>
      <c r="AJ38" s="358"/>
      <c r="AK38" s="358"/>
      <c r="AL38" s="359"/>
      <c r="AM38" s="359"/>
      <c r="AN38" s="359"/>
      <c r="AO38" s="359">
        <f t="shared" si="9"/>
        <v>0</v>
      </c>
      <c r="AP38" s="402">
        <f t="shared" si="10"/>
        <v>0</v>
      </c>
      <c r="AQ38" s="402">
        <f t="shared" si="10"/>
        <v>0</v>
      </c>
      <c r="AR38" s="359"/>
      <c r="AS38" s="359">
        <f t="shared" si="11"/>
        <v>0</v>
      </c>
      <c r="AT38" s="358"/>
      <c r="AU38" s="403"/>
      <c r="AV38" s="403"/>
      <c r="AW38" s="403"/>
      <c r="AX38" s="403"/>
      <c r="AY38" s="403"/>
      <c r="AZ38" s="358"/>
      <c r="BA38" s="358"/>
      <c r="BB38" s="362">
        <f>BB34-BB36</f>
        <v>3566.5730923731317</v>
      </c>
      <c r="BC38" s="362"/>
      <c r="BD38" s="360" t="s">
        <v>197</v>
      </c>
      <c r="BE38" s="359">
        <v>210.52976000000001</v>
      </c>
      <c r="BF38" s="359">
        <v>797.93895999999995</v>
      </c>
      <c r="BG38" s="358"/>
      <c r="BH38" s="358"/>
      <c r="BI38" s="358"/>
      <c r="BJ38" s="358"/>
      <c r="BK38" s="358"/>
      <c r="BL38" s="358"/>
      <c r="BM38" s="358"/>
      <c r="BN38" s="358"/>
      <c r="BO38" s="358"/>
      <c r="BP38" s="362">
        <v>0</v>
      </c>
      <c r="BQ38" s="358"/>
      <c r="BR38" s="358"/>
      <c r="BS38" s="358"/>
      <c r="BT38" s="358"/>
      <c r="BU38" s="358"/>
      <c r="BV38" s="358"/>
      <c r="BW38" s="358"/>
    </row>
    <row r="39" spans="1:75" ht="20.25" customHeight="1" x14ac:dyDescent="0.3">
      <c r="A39" s="358"/>
      <c r="B39" s="358"/>
      <c r="C39" s="358"/>
      <c r="D39" s="384" t="s">
        <v>198</v>
      </c>
      <c r="E39" s="385" t="s">
        <v>199</v>
      </c>
      <c r="F39" s="416"/>
      <c r="G39" s="416"/>
      <c r="H39" s="417"/>
      <c r="I39" s="416"/>
      <c r="J39" s="396">
        <f t="shared" si="2"/>
        <v>0</v>
      </c>
      <c r="K39" s="413"/>
      <c r="L39" s="397" t="e">
        <f>F39-#REF!</f>
        <v>#REF!</v>
      </c>
      <c r="M39" s="397" t="e">
        <f>G39-#REF!</f>
        <v>#REF!</v>
      </c>
      <c r="N39" s="397" t="e">
        <f>H39-#REF!</f>
        <v>#REF!</v>
      </c>
      <c r="O39" s="397" t="e">
        <f>I39-#REF!</f>
        <v>#REF!</v>
      </c>
      <c r="P39" s="398"/>
      <c r="Q39" s="420"/>
      <c r="R39" s="420"/>
      <c r="S39" s="420"/>
      <c r="T39" s="420"/>
      <c r="U39" s="421"/>
      <c r="V39" s="400">
        <f t="shared" si="7"/>
        <v>0</v>
      </c>
      <c r="W39" s="400">
        <f t="shared" si="7"/>
        <v>0</v>
      </c>
      <c r="X39" s="400">
        <f t="shared" si="7"/>
        <v>0</v>
      </c>
      <c r="Y39" s="400">
        <f t="shared" si="7"/>
        <v>0</v>
      </c>
      <c r="Z39" s="362"/>
      <c r="AA39" s="401">
        <f t="shared" si="8"/>
        <v>0</v>
      </c>
      <c r="AB39" s="401">
        <f t="shared" si="8"/>
        <v>0</v>
      </c>
      <c r="AC39" s="362"/>
      <c r="AD39" s="362"/>
      <c r="AE39" s="362"/>
      <c r="AF39" s="358"/>
      <c r="AG39" s="358"/>
      <c r="AH39" s="358"/>
      <c r="AI39" s="358"/>
      <c r="AJ39" s="358"/>
      <c r="AK39" s="358"/>
      <c r="AL39" s="359"/>
      <c r="AM39" s="359"/>
      <c r="AN39" s="359"/>
      <c r="AO39" s="359">
        <f t="shared" si="9"/>
        <v>0</v>
      </c>
      <c r="AP39" s="402">
        <f t="shared" si="10"/>
        <v>0</v>
      </c>
      <c r="AQ39" s="402">
        <f t="shared" si="10"/>
        <v>0</v>
      </c>
      <c r="AR39" s="359"/>
      <c r="AS39" s="359">
        <f t="shared" si="11"/>
        <v>0</v>
      </c>
      <c r="AT39" s="358"/>
      <c r="AU39" s="358"/>
      <c r="AV39" s="403"/>
      <c r="AW39" s="403"/>
      <c r="AX39" s="403"/>
      <c r="AY39" s="403"/>
      <c r="AZ39" s="403"/>
      <c r="BA39" s="358"/>
      <c r="BB39" s="358"/>
      <c r="BC39" s="358"/>
      <c r="BD39" s="360" t="s">
        <v>200</v>
      </c>
      <c r="BE39" s="359">
        <v>688.42489999999998</v>
      </c>
      <c r="BF39" s="359">
        <v>200.13531699999987</v>
      </c>
      <c r="BG39" s="358"/>
      <c r="BH39" s="358"/>
      <c r="BI39" s="358"/>
      <c r="BJ39" s="358"/>
      <c r="BK39" s="358"/>
      <c r="BL39" s="358"/>
      <c r="BM39" s="358"/>
      <c r="BN39" s="358"/>
      <c r="BO39" s="358"/>
      <c r="BP39" s="362">
        <v>0</v>
      </c>
      <c r="BQ39" s="358"/>
      <c r="BR39" s="358"/>
      <c r="BS39" s="358"/>
      <c r="BT39" s="358"/>
      <c r="BU39" s="358"/>
      <c r="BV39" s="358"/>
      <c r="BW39" s="358"/>
    </row>
    <row r="40" spans="1:75" ht="20.25" customHeight="1" x14ac:dyDescent="0.3">
      <c r="A40" s="358"/>
      <c r="B40" s="358"/>
      <c r="C40" s="358"/>
      <c r="D40" s="392"/>
      <c r="E40" s="393" t="s">
        <v>201</v>
      </c>
      <c r="F40" s="394">
        <v>3881.4757</v>
      </c>
      <c r="G40" s="394">
        <v>3858.12</v>
      </c>
      <c r="H40" s="395">
        <v>3881.4757000000004</v>
      </c>
      <c r="I40" s="394">
        <v>3858</v>
      </c>
      <c r="J40" s="396">
        <f t="shared" si="2"/>
        <v>388147570</v>
      </c>
      <c r="K40" s="396"/>
      <c r="L40" s="397" t="e">
        <f>F40-#REF!</f>
        <v>#REF!</v>
      </c>
      <c r="M40" s="397" t="e">
        <f>G40-#REF!</f>
        <v>#REF!</v>
      </c>
      <c r="N40" s="397" t="e">
        <f>H40-#REF!</f>
        <v>#REF!</v>
      </c>
      <c r="O40" s="397" t="e">
        <f>I40-#REF!</f>
        <v>#REF!</v>
      </c>
      <c r="P40" s="398"/>
      <c r="Q40" s="399">
        <v>2835.0801000000001</v>
      </c>
      <c r="R40" s="399">
        <v>2835.0801000000001</v>
      </c>
      <c r="S40" s="399">
        <v>2835.0801000000001</v>
      </c>
      <c r="T40" s="399">
        <v>2835.0801000000001</v>
      </c>
      <c r="U40" s="400"/>
      <c r="V40" s="400">
        <f t="shared" si="7"/>
        <v>1046.3955999999998</v>
      </c>
      <c r="W40" s="400">
        <f t="shared" si="7"/>
        <v>1023.0398999999998</v>
      </c>
      <c r="X40" s="400">
        <f t="shared" si="7"/>
        <v>1046.3956000000003</v>
      </c>
      <c r="Y40" s="400">
        <f t="shared" si="7"/>
        <v>1022.9198999999999</v>
      </c>
      <c r="Z40" s="362"/>
      <c r="AA40" s="401">
        <f t="shared" si="8"/>
        <v>388.14757000000003</v>
      </c>
      <c r="AB40" s="401">
        <f t="shared" si="8"/>
        <v>385.8</v>
      </c>
      <c r="AC40" s="362"/>
      <c r="AD40" s="362"/>
      <c r="AE40" s="362"/>
      <c r="AF40" s="358"/>
      <c r="AG40" s="358"/>
      <c r="AH40" s="358"/>
      <c r="AI40" s="358"/>
      <c r="AJ40" s="358"/>
      <c r="AK40" s="358"/>
      <c r="AL40" s="359">
        <v>2835.0801000000001</v>
      </c>
      <c r="AM40" s="359"/>
      <c r="AN40" s="359"/>
      <c r="AO40" s="359">
        <f t="shared" si="9"/>
        <v>1046.3955999999998</v>
      </c>
      <c r="AP40" s="402">
        <f t="shared" si="10"/>
        <v>388.14757000000003</v>
      </c>
      <c r="AQ40" s="402">
        <f t="shared" si="10"/>
        <v>385.8</v>
      </c>
      <c r="AR40" s="359">
        <v>2835.0801000000001</v>
      </c>
      <c r="AS40" s="359">
        <f t="shared" si="11"/>
        <v>1046.3956000000003</v>
      </c>
      <c r="AT40" s="358"/>
      <c r="AU40" s="358"/>
      <c r="AV40" s="403"/>
      <c r="AW40" s="403">
        <f t="shared" ref="AW40:AY71" si="12">ROUND(F40,0)</f>
        <v>3881</v>
      </c>
      <c r="AX40" s="403">
        <f t="shared" si="12"/>
        <v>3858</v>
      </c>
      <c r="AY40" s="403">
        <f t="shared" si="12"/>
        <v>3881</v>
      </c>
      <c r="AZ40" s="403">
        <f>ROUND(I40,0)</f>
        <v>3858</v>
      </c>
      <c r="BA40" s="358"/>
      <c r="BB40" s="358"/>
      <c r="BC40" s="358"/>
      <c r="BD40" s="422" t="s">
        <v>202</v>
      </c>
      <c r="BE40" s="447">
        <v>1807.70632</v>
      </c>
      <c r="BF40" s="447">
        <v>1660.6593600000001</v>
      </c>
      <c r="BG40" s="358"/>
      <c r="BH40" s="358"/>
      <c r="BI40" s="358"/>
      <c r="BJ40" s="358"/>
      <c r="BK40" s="424"/>
      <c r="BL40" s="358"/>
      <c r="BM40" s="358"/>
      <c r="BN40" s="358"/>
      <c r="BO40" s="358"/>
      <c r="BP40" s="362">
        <v>388147570</v>
      </c>
      <c r="BQ40" s="358"/>
      <c r="BR40" s="358"/>
      <c r="BS40" s="358"/>
      <c r="BT40" s="358"/>
      <c r="BU40" s="358"/>
      <c r="BV40" s="358"/>
      <c r="BW40" s="358"/>
    </row>
    <row r="41" spans="1:75" ht="20.25" customHeight="1" x14ac:dyDescent="0.3">
      <c r="A41" s="358"/>
      <c r="B41" s="358"/>
      <c r="C41" s="358"/>
      <c r="D41" s="392"/>
      <c r="E41" s="261" t="s">
        <v>86</v>
      </c>
      <c r="F41" s="394">
        <v>22937.842394006013</v>
      </c>
      <c r="G41" s="394">
        <v>22460.499999999996</v>
      </c>
      <c r="H41" s="395">
        <v>25902.32525707929</v>
      </c>
      <c r="I41" s="394">
        <v>24874</v>
      </c>
      <c r="J41" s="396">
        <f t="shared" si="2"/>
        <v>2293784239.4006014</v>
      </c>
      <c r="K41" s="396"/>
      <c r="L41" s="397" t="e">
        <f>F41-#REF!</f>
        <v>#REF!</v>
      </c>
      <c r="M41" s="397" t="e">
        <f>G41-#REF!</f>
        <v>#REF!</v>
      </c>
      <c r="N41" s="397" t="e">
        <f>H41-#REF!</f>
        <v>#REF!</v>
      </c>
      <c r="O41" s="397" t="e">
        <f>#REF!-#REF!</f>
        <v>#REF!</v>
      </c>
      <c r="P41" s="398">
        <v>-107.21717599398835</v>
      </c>
      <c r="Q41" s="399">
        <v>37833.236232037299</v>
      </c>
      <c r="R41" s="399">
        <v>41174.261288693298</v>
      </c>
      <c r="S41" s="399">
        <v>35286.243449319198</v>
      </c>
      <c r="T41" s="399">
        <v>45936.0976947206</v>
      </c>
      <c r="U41" s="400"/>
      <c r="V41" s="400">
        <f t="shared" si="7"/>
        <v>-14895.393838031287</v>
      </c>
      <c r="W41" s="400">
        <f t="shared" si="7"/>
        <v>-18713.761288693302</v>
      </c>
      <c r="X41" s="400">
        <f t="shared" si="7"/>
        <v>-9383.9181922399075</v>
      </c>
      <c r="Y41" s="400" t="e">
        <f>#REF!-T41</f>
        <v>#REF!</v>
      </c>
      <c r="Z41" s="362"/>
      <c r="AA41" s="401">
        <f t="shared" si="8"/>
        <v>2590.2325257079292</v>
      </c>
      <c r="AB41" s="401" t="e">
        <f>#REF!/10</f>
        <v>#REF!</v>
      </c>
      <c r="AC41" s="362"/>
      <c r="AD41" s="362"/>
      <c r="AE41" s="362"/>
      <c r="AF41" s="358"/>
      <c r="AG41" s="358"/>
      <c r="AH41" s="358"/>
      <c r="AI41" s="358"/>
      <c r="AJ41" s="358"/>
      <c r="AK41" s="358"/>
      <c r="AL41" s="359">
        <v>23534.182126077099</v>
      </c>
      <c r="AM41" s="359"/>
      <c r="AN41" s="359"/>
      <c r="AO41" s="359">
        <f t="shared" si="9"/>
        <v>-596.33973207108647</v>
      </c>
      <c r="AP41" s="402">
        <f t="shared" si="10"/>
        <v>2590.2325257079292</v>
      </c>
      <c r="AQ41" s="402" t="e">
        <f>#REF!/10</f>
        <v>#REF!</v>
      </c>
      <c r="AR41" s="359">
        <v>18345.701732755799</v>
      </c>
      <c r="AS41" s="359">
        <f t="shared" si="11"/>
        <v>7556.6235243234914</v>
      </c>
      <c r="AT41" s="358"/>
      <c r="AU41" s="358"/>
      <c r="AV41" s="403"/>
      <c r="AW41" s="403">
        <f t="shared" si="12"/>
        <v>22938</v>
      </c>
      <c r="AX41" s="403">
        <f t="shared" si="12"/>
        <v>22461</v>
      </c>
      <c r="AY41" s="403">
        <f t="shared" si="12"/>
        <v>25902</v>
      </c>
      <c r="AZ41" s="403" t="e">
        <f>ROUND(#REF!,0)</f>
        <v>#REF!</v>
      </c>
      <c r="BA41" s="358"/>
      <c r="BB41" s="358"/>
      <c r="BC41" s="358"/>
      <c r="BD41" s="360" t="s">
        <v>203</v>
      </c>
      <c r="BE41" s="359">
        <v>1728.0829799999999</v>
      </c>
      <c r="BF41" s="359">
        <v>1800.5940399999999</v>
      </c>
      <c r="BG41" s="358"/>
      <c r="BH41" s="358"/>
      <c r="BI41" s="358"/>
      <c r="BJ41" s="358"/>
      <c r="BK41" s="358"/>
      <c r="BL41" s="358"/>
      <c r="BM41" s="358"/>
      <c r="BN41" s="358"/>
      <c r="BO41" s="358"/>
      <c r="BP41" s="362">
        <v>2304505957</v>
      </c>
      <c r="BQ41" s="358"/>
      <c r="BR41" s="358"/>
      <c r="BS41" s="358"/>
      <c r="BT41" s="358"/>
      <c r="BU41" s="358"/>
      <c r="BV41" s="358"/>
      <c r="BW41" s="358"/>
    </row>
    <row r="42" spans="1:75" ht="20.25" customHeight="1" x14ac:dyDescent="0.3">
      <c r="A42" s="358"/>
      <c r="B42" s="358"/>
      <c r="C42" s="358"/>
      <c r="D42" s="392"/>
      <c r="E42" s="449" t="s">
        <v>204</v>
      </c>
      <c r="F42" s="412"/>
      <c r="G42" s="412"/>
      <c r="H42" s="412">
        <f t="array" ref="H42">SUM(ROUND(H40:H41,0))</f>
        <v>29783</v>
      </c>
      <c r="I42" s="412">
        <v>28732</v>
      </c>
      <c r="J42" s="396">
        <f t="shared" si="2"/>
        <v>0</v>
      </c>
      <c r="K42" s="413"/>
      <c r="L42" s="397" t="e">
        <f>F42-#REF!</f>
        <v>#REF!</v>
      </c>
      <c r="M42" s="397" t="e">
        <f>G42-#REF!</f>
        <v>#REF!</v>
      </c>
      <c r="N42" s="397" t="e">
        <f>H42-#REF!</f>
        <v>#REF!</v>
      </c>
      <c r="O42" s="397" t="e">
        <f>I42-#REF!</f>
        <v>#REF!</v>
      </c>
      <c r="P42" s="398"/>
      <c r="Q42" s="414">
        <v>40668.316332037299</v>
      </c>
      <c r="R42" s="414">
        <v>44009.341388693298</v>
      </c>
      <c r="S42" s="414">
        <v>38121.323549319197</v>
      </c>
      <c r="T42" s="414">
        <v>48771.177794720599</v>
      </c>
      <c r="U42" s="415"/>
      <c r="V42" s="400">
        <f t="shared" si="7"/>
        <v>-40668.316332037299</v>
      </c>
      <c r="W42" s="400">
        <f t="shared" si="7"/>
        <v>-44009.341388693298</v>
      </c>
      <c r="X42" s="400">
        <f t="shared" si="7"/>
        <v>-8338.3235493191969</v>
      </c>
      <c r="Y42" s="400">
        <f t="shared" si="7"/>
        <v>-20039.177794720599</v>
      </c>
      <c r="Z42" s="362"/>
      <c r="AA42" s="401">
        <f t="shared" si="8"/>
        <v>2978.3</v>
      </c>
      <c r="AB42" s="401">
        <f t="shared" si="8"/>
        <v>2873.2</v>
      </c>
      <c r="AC42" s="362"/>
      <c r="AD42" s="362"/>
      <c r="AE42" s="362"/>
      <c r="AF42" s="358"/>
      <c r="AG42" s="358"/>
      <c r="AH42" s="358"/>
      <c r="AI42" s="358"/>
      <c r="AJ42" s="358"/>
      <c r="AK42" s="358"/>
      <c r="AL42" s="359">
        <v>26369.262226077099</v>
      </c>
      <c r="AM42" s="359"/>
      <c r="AN42" s="359"/>
      <c r="AO42" s="359">
        <f t="shared" si="9"/>
        <v>-26369.262226077099</v>
      </c>
      <c r="AP42" s="402">
        <f t="shared" si="10"/>
        <v>2978.3</v>
      </c>
      <c r="AQ42" s="402">
        <f t="shared" si="10"/>
        <v>2873.2</v>
      </c>
      <c r="AR42" s="359">
        <v>21180.781832755802</v>
      </c>
      <c r="AS42" s="359">
        <f t="shared" si="11"/>
        <v>8602.2181672441984</v>
      </c>
      <c r="AT42" s="358"/>
      <c r="AU42" s="358"/>
      <c r="AV42" s="403"/>
      <c r="AW42" s="403">
        <f t="shared" si="12"/>
        <v>0</v>
      </c>
      <c r="AX42" s="403">
        <f t="shared" si="12"/>
        <v>0</v>
      </c>
      <c r="AY42" s="403">
        <f t="shared" si="12"/>
        <v>29783</v>
      </c>
      <c r="AZ42" s="403">
        <f>ROUND(I42,0)</f>
        <v>28732</v>
      </c>
      <c r="BA42" s="358"/>
      <c r="BB42" s="358"/>
      <c r="BC42" s="358"/>
      <c r="BD42" s="360" t="s">
        <v>205</v>
      </c>
      <c r="BE42" s="359">
        <v>305.36252999999999</v>
      </c>
      <c r="BF42" s="359">
        <v>401.03598</v>
      </c>
      <c r="BG42" s="424"/>
      <c r="BH42" s="358"/>
      <c r="BI42" s="358"/>
      <c r="BJ42" s="358"/>
      <c r="BK42" s="358"/>
      <c r="BL42" s="358"/>
      <c r="BM42" s="358"/>
      <c r="BN42" s="358"/>
      <c r="BO42" s="358"/>
      <c r="BP42" s="362">
        <v>2692653527</v>
      </c>
      <c r="BQ42" s="358"/>
      <c r="BR42" s="358"/>
      <c r="BS42" s="358"/>
      <c r="BT42" s="358"/>
      <c r="BU42" s="358"/>
      <c r="BV42" s="358"/>
      <c r="BW42" s="358"/>
    </row>
    <row r="43" spans="1:75" ht="20.25" customHeight="1" x14ac:dyDescent="0.3">
      <c r="A43" s="358"/>
      <c r="B43" s="358"/>
      <c r="C43" s="358"/>
      <c r="D43" s="392"/>
      <c r="E43" s="261" t="s">
        <v>206</v>
      </c>
      <c r="F43" s="394"/>
      <c r="G43" s="394"/>
      <c r="H43" s="395">
        <v>0</v>
      </c>
      <c r="I43" s="450" t="s">
        <v>166</v>
      </c>
      <c r="J43" s="396">
        <f t="shared" si="2"/>
        <v>0</v>
      </c>
      <c r="K43" s="396"/>
      <c r="L43" s="397" t="e">
        <f>F43-#REF!</f>
        <v>#REF!</v>
      </c>
      <c r="M43" s="397" t="e">
        <f>G43-#REF!</f>
        <v>#REF!</v>
      </c>
      <c r="N43" s="397" t="e">
        <f>H43-#REF!</f>
        <v>#REF!</v>
      </c>
      <c r="O43" s="397" t="e">
        <f>I41-#REF!</f>
        <v>#REF!</v>
      </c>
      <c r="P43" s="398"/>
      <c r="Q43" s="399">
        <v>0</v>
      </c>
      <c r="R43" s="399">
        <v>0</v>
      </c>
      <c r="S43" s="399">
        <v>1.35024367199436</v>
      </c>
      <c r="T43" s="399">
        <v>1.35024367199436</v>
      </c>
      <c r="U43" s="400"/>
      <c r="V43" s="400">
        <f t="shared" si="7"/>
        <v>0</v>
      </c>
      <c r="W43" s="400">
        <f t="shared" si="7"/>
        <v>0</v>
      </c>
      <c r="X43" s="400">
        <f t="shared" si="7"/>
        <v>-1.35024367199436</v>
      </c>
      <c r="Y43" s="400">
        <f>I41-T43</f>
        <v>24872.649756328006</v>
      </c>
      <c r="Z43" s="362"/>
      <c r="AA43" s="401">
        <f t="shared" si="8"/>
        <v>0</v>
      </c>
      <c r="AB43" s="401">
        <f>I41/10</f>
        <v>2487.4</v>
      </c>
      <c r="AC43" s="362"/>
      <c r="AD43" s="362"/>
      <c r="AE43" s="362"/>
      <c r="AF43" s="358"/>
      <c r="AG43" s="358"/>
      <c r="AH43" s="358"/>
      <c r="AI43" s="358"/>
      <c r="AJ43" s="358"/>
      <c r="AK43" s="358"/>
      <c r="AL43" s="359">
        <v>0</v>
      </c>
      <c r="AM43" s="359"/>
      <c r="AN43" s="359"/>
      <c r="AO43" s="359">
        <f t="shared" si="9"/>
        <v>0</v>
      </c>
      <c r="AP43" s="402">
        <f t="shared" si="10"/>
        <v>0</v>
      </c>
      <c r="AQ43" s="402">
        <f>I41/10</f>
        <v>2487.4</v>
      </c>
      <c r="AR43" s="359">
        <v>0</v>
      </c>
      <c r="AS43" s="359">
        <f t="shared" si="11"/>
        <v>0</v>
      </c>
      <c r="AT43" s="358"/>
      <c r="AU43" s="358"/>
      <c r="AV43" s="403"/>
      <c r="AW43" s="403">
        <f t="shared" si="12"/>
        <v>0</v>
      </c>
      <c r="AX43" s="403">
        <f t="shared" si="12"/>
        <v>0</v>
      </c>
      <c r="AY43" s="403">
        <f t="shared" si="12"/>
        <v>0</v>
      </c>
      <c r="AZ43" s="403">
        <f>ROUND(I41,0)</f>
        <v>24874</v>
      </c>
      <c r="BA43" s="358"/>
      <c r="BB43" s="358"/>
      <c r="BC43" s="358"/>
      <c r="BD43" s="360"/>
      <c r="BE43" s="358"/>
      <c r="BF43" s="358"/>
      <c r="BG43" s="358"/>
      <c r="BH43" s="358"/>
      <c r="BI43" s="358"/>
      <c r="BJ43" s="358"/>
      <c r="BK43" s="358"/>
      <c r="BL43" s="358"/>
      <c r="BM43" s="358"/>
      <c r="BN43" s="358"/>
      <c r="BO43" s="358"/>
      <c r="BP43" s="362" t="e">
        <v>#REF!</v>
      </c>
      <c r="BQ43" s="358"/>
      <c r="BR43" s="358"/>
      <c r="BS43" s="358"/>
      <c r="BT43" s="358"/>
      <c r="BU43" s="358"/>
      <c r="BV43" s="358"/>
      <c r="BW43" s="358"/>
    </row>
    <row r="44" spans="1:75" ht="20.25" customHeight="1" x14ac:dyDescent="0.3">
      <c r="A44" s="358"/>
      <c r="B44" s="358"/>
      <c r="C44" s="358"/>
      <c r="D44" s="384"/>
      <c r="E44" s="449" t="s">
        <v>207</v>
      </c>
      <c r="F44" s="445">
        <f>F40+F41</f>
        <v>26819.318094006012</v>
      </c>
      <c r="G44" s="445">
        <f>G40+G41</f>
        <v>26318.619999999995</v>
      </c>
      <c r="H44" s="446">
        <f>SUM(H42:H43)</f>
        <v>29783</v>
      </c>
      <c r="I44" s="445">
        <v>28732</v>
      </c>
      <c r="J44" s="396">
        <f t="shared" si="2"/>
        <v>2681931809.4006014</v>
      </c>
      <c r="K44" s="451"/>
      <c r="L44" s="397" t="e">
        <f>F44-#REF!</f>
        <v>#REF!</v>
      </c>
      <c r="M44" s="397" t="e">
        <f>G44-#REF!</f>
        <v>#REF!</v>
      </c>
      <c r="N44" s="397" t="e">
        <f>H44-#REF!</f>
        <v>#REF!</v>
      </c>
      <c r="O44" s="397" t="e">
        <f>I44-#REF!</f>
        <v>#REF!</v>
      </c>
      <c r="P44" s="398"/>
      <c r="Q44" s="452">
        <v>40668.316332037299</v>
      </c>
      <c r="R44" s="452">
        <v>44009.341388693298</v>
      </c>
      <c r="S44" s="452">
        <v>38122.673792991103</v>
      </c>
      <c r="T44" s="452">
        <v>48772.498038392601</v>
      </c>
      <c r="U44" s="453"/>
      <c r="V44" s="400">
        <f t="shared" si="7"/>
        <v>-13848.998238031287</v>
      </c>
      <c r="W44" s="400">
        <f t="shared" si="7"/>
        <v>-17690.721388693302</v>
      </c>
      <c r="X44" s="400">
        <f t="shared" si="7"/>
        <v>-8339.6737929911033</v>
      </c>
      <c r="Y44" s="400">
        <f t="shared" si="7"/>
        <v>-20040.498038392601</v>
      </c>
      <c r="Z44" s="362"/>
      <c r="AA44" s="401">
        <f t="shared" si="8"/>
        <v>2978.3</v>
      </c>
      <c r="AB44" s="401">
        <f t="shared" si="8"/>
        <v>2873.2</v>
      </c>
      <c r="AC44" s="362"/>
      <c r="AD44" s="362"/>
      <c r="AE44" s="362"/>
      <c r="AF44" s="358"/>
      <c r="AG44" s="358"/>
      <c r="AH44" s="358"/>
      <c r="AI44" s="358"/>
      <c r="AJ44" s="358"/>
      <c r="AK44" s="358"/>
      <c r="AL44" s="359">
        <v>26369.262226077099</v>
      </c>
      <c r="AM44" s="359"/>
      <c r="AN44" s="359"/>
      <c r="AO44" s="359">
        <f t="shared" si="9"/>
        <v>450.05586792891336</v>
      </c>
      <c r="AP44" s="402">
        <f t="shared" si="10"/>
        <v>2978.3</v>
      </c>
      <c r="AQ44" s="402">
        <f t="shared" si="10"/>
        <v>2873.2</v>
      </c>
      <c r="AR44" s="359">
        <v>21180.781832755802</v>
      </c>
      <c r="AS44" s="359">
        <f t="shared" si="11"/>
        <v>8602.2181672441984</v>
      </c>
      <c r="AT44" s="358"/>
      <c r="AU44" s="358"/>
      <c r="AV44" s="403"/>
      <c r="AW44" s="403">
        <f t="shared" si="12"/>
        <v>26819</v>
      </c>
      <c r="AX44" s="403">
        <f t="shared" si="12"/>
        <v>26319</v>
      </c>
      <c r="AY44" s="403">
        <f t="shared" si="12"/>
        <v>29783</v>
      </c>
      <c r="AZ44" s="403">
        <f>ROUND(I44,0)</f>
        <v>28732</v>
      </c>
      <c r="BA44" s="358"/>
      <c r="BB44" s="358"/>
      <c r="BC44" s="358"/>
      <c r="BD44" s="430" t="s">
        <v>208</v>
      </c>
      <c r="BE44" s="431">
        <f>SUM(BE34:BE42)-BE36</f>
        <v>11056.509270811202</v>
      </c>
      <c r="BF44" s="431">
        <f>SUM(BF34:BF42)-BF36</f>
        <v>11684.363657</v>
      </c>
      <c r="BG44" s="358"/>
      <c r="BH44" s="358"/>
      <c r="BI44" s="358">
        <v>1190</v>
      </c>
      <c r="BJ44" s="359">
        <v>985</v>
      </c>
      <c r="BK44" s="358"/>
      <c r="BL44" s="358"/>
      <c r="BM44" s="358"/>
      <c r="BN44" s="358"/>
      <c r="BO44" s="358"/>
      <c r="BP44" s="362">
        <v>2692653527</v>
      </c>
      <c r="BQ44" s="358"/>
      <c r="BR44" s="358"/>
      <c r="BS44" s="358"/>
      <c r="BT44" s="358"/>
      <c r="BU44" s="358"/>
      <c r="BV44" s="358"/>
      <c r="BW44" s="358"/>
    </row>
    <row r="45" spans="1:75" ht="9.9499999999999993" customHeight="1" x14ac:dyDescent="0.3">
      <c r="A45" s="358"/>
      <c r="B45" s="358"/>
      <c r="C45" s="358"/>
      <c r="D45" s="384"/>
      <c r="E45" s="393"/>
      <c r="F45" s="416"/>
      <c r="G45" s="416"/>
      <c r="H45" s="417"/>
      <c r="I45" s="416"/>
      <c r="J45" s="396">
        <f t="shared" si="2"/>
        <v>0</v>
      </c>
      <c r="K45" s="413"/>
      <c r="L45" s="397" t="e">
        <f>F45-#REF!</f>
        <v>#REF!</v>
      </c>
      <c r="M45" s="397" t="e">
        <f>G45-#REF!</f>
        <v>#REF!</v>
      </c>
      <c r="N45" s="397" t="e">
        <f>H45-#REF!</f>
        <v>#REF!</v>
      </c>
      <c r="O45" s="397" t="e">
        <f>I45-#REF!</f>
        <v>#REF!</v>
      </c>
      <c r="P45" s="398"/>
      <c r="Q45" s="418"/>
      <c r="R45" s="418"/>
      <c r="S45" s="418"/>
      <c r="T45" s="418"/>
      <c r="U45" s="415"/>
      <c r="V45" s="400">
        <f t="shared" si="7"/>
        <v>0</v>
      </c>
      <c r="W45" s="400">
        <f t="shared" si="7"/>
        <v>0</v>
      </c>
      <c r="X45" s="400">
        <f t="shared" si="7"/>
        <v>0</v>
      </c>
      <c r="Y45" s="400">
        <f t="shared" si="7"/>
        <v>0</v>
      </c>
      <c r="Z45" s="362"/>
      <c r="AA45" s="401">
        <f t="shared" si="8"/>
        <v>0</v>
      </c>
      <c r="AB45" s="401">
        <f t="shared" si="8"/>
        <v>0</v>
      </c>
      <c r="AC45" s="362"/>
      <c r="AD45" s="362"/>
      <c r="AE45" s="362"/>
      <c r="AF45" s="358"/>
      <c r="AG45" s="358"/>
      <c r="AH45" s="358"/>
      <c r="AI45" s="358"/>
      <c r="AJ45" s="358"/>
      <c r="AK45" s="358"/>
      <c r="AL45" s="359"/>
      <c r="AM45" s="359"/>
      <c r="AN45" s="359"/>
      <c r="AO45" s="359">
        <f t="shared" si="9"/>
        <v>0</v>
      </c>
      <c r="AP45" s="402">
        <f t="shared" si="10"/>
        <v>0</v>
      </c>
      <c r="AQ45" s="402">
        <f t="shared" si="10"/>
        <v>0</v>
      </c>
      <c r="AR45" s="359"/>
      <c r="AS45" s="359">
        <f t="shared" si="11"/>
        <v>0</v>
      </c>
      <c r="AT45" s="358"/>
      <c r="AU45" s="358"/>
      <c r="AV45" s="403"/>
      <c r="AW45" s="403"/>
      <c r="AX45" s="403"/>
      <c r="AY45" s="403"/>
      <c r="AZ45" s="403"/>
      <c r="BA45" s="358"/>
      <c r="BB45" s="358"/>
      <c r="BC45" s="358"/>
      <c r="BD45" s="360"/>
      <c r="BE45" s="358"/>
      <c r="BF45" s="358"/>
      <c r="BG45" s="358"/>
      <c r="BH45" s="358"/>
      <c r="BI45" s="358"/>
      <c r="BJ45" s="359"/>
      <c r="BK45" s="358"/>
      <c r="BL45" s="358"/>
      <c r="BM45" s="358"/>
      <c r="BN45" s="358"/>
      <c r="BO45" s="358"/>
      <c r="BP45" s="362">
        <v>0</v>
      </c>
      <c r="BQ45" s="358"/>
      <c r="BR45" s="358"/>
      <c r="BS45" s="358"/>
      <c r="BT45" s="358"/>
      <c r="BU45" s="358"/>
      <c r="BV45" s="358"/>
      <c r="BW45" s="358"/>
    </row>
    <row r="46" spans="1:75" ht="30.75" x14ac:dyDescent="0.3">
      <c r="A46" s="358"/>
      <c r="B46" s="358"/>
      <c r="C46" s="358"/>
      <c r="D46" s="384"/>
      <c r="E46" s="454" t="s">
        <v>209</v>
      </c>
      <c r="F46" s="416"/>
      <c r="G46" s="416"/>
      <c r="H46" s="417"/>
      <c r="I46" s="416"/>
      <c r="J46" s="396">
        <f t="shared" si="2"/>
        <v>0</v>
      </c>
      <c r="K46" s="413"/>
      <c r="L46" s="397" t="e">
        <f>F46-#REF!</f>
        <v>#REF!</v>
      </c>
      <c r="M46" s="397" t="e">
        <f>G46-#REF!</f>
        <v>#REF!</v>
      </c>
      <c r="N46" s="397" t="e">
        <f>H46-#REF!</f>
        <v>#REF!</v>
      </c>
      <c r="O46" s="397" t="e">
        <f>I46-#REF!</f>
        <v>#REF!</v>
      </c>
      <c r="P46" s="398"/>
      <c r="Q46" s="418"/>
      <c r="R46" s="418"/>
      <c r="S46" s="418"/>
      <c r="T46" s="418"/>
      <c r="U46" s="415"/>
      <c r="V46" s="400">
        <f t="shared" si="7"/>
        <v>0</v>
      </c>
      <c r="W46" s="400">
        <f t="shared" si="7"/>
        <v>0</v>
      </c>
      <c r="X46" s="400">
        <f t="shared" si="7"/>
        <v>0</v>
      </c>
      <c r="Y46" s="400">
        <f t="shared" si="7"/>
        <v>0</v>
      </c>
      <c r="Z46" s="362"/>
      <c r="AA46" s="401">
        <f t="shared" si="8"/>
        <v>0</v>
      </c>
      <c r="AB46" s="401">
        <f t="shared" si="8"/>
        <v>0</v>
      </c>
      <c r="AC46" s="362"/>
      <c r="AD46" s="362"/>
      <c r="AE46" s="362"/>
      <c r="AF46" s="358"/>
      <c r="AG46" s="358"/>
      <c r="AH46" s="358"/>
      <c r="AI46" s="358"/>
      <c r="AJ46" s="358"/>
      <c r="AK46" s="358"/>
      <c r="AL46" s="359"/>
      <c r="AM46" s="359"/>
      <c r="AN46" s="359"/>
      <c r="AO46" s="359">
        <f t="shared" si="9"/>
        <v>0</v>
      </c>
      <c r="AP46" s="402">
        <f t="shared" si="10"/>
        <v>0</v>
      </c>
      <c r="AQ46" s="402">
        <f t="shared" si="10"/>
        <v>0</v>
      </c>
      <c r="AR46" s="359"/>
      <c r="AS46" s="359">
        <f t="shared" si="11"/>
        <v>0</v>
      </c>
      <c r="AT46" s="358"/>
      <c r="AU46" s="358"/>
      <c r="AV46" s="403"/>
      <c r="AW46" s="403"/>
      <c r="AX46" s="403"/>
      <c r="AY46" s="403"/>
      <c r="AZ46" s="403"/>
      <c r="BA46" s="358"/>
      <c r="BB46" s="358"/>
      <c r="BC46" s="358"/>
      <c r="BD46" s="455" t="s">
        <v>210</v>
      </c>
      <c r="BE46" s="456">
        <f>BE33-BE44</f>
        <v>-11056.509270811202</v>
      </c>
      <c r="BF46" s="456">
        <f>BF33-BF44</f>
        <v>-11684.363657</v>
      </c>
      <c r="BG46" s="456">
        <f>BE46-BF46</f>
        <v>627.85438618879743</v>
      </c>
      <c r="BH46" s="358"/>
      <c r="BI46" s="457">
        <f>BF46/10</f>
        <v>-1168.4363656999999</v>
      </c>
      <c r="BJ46" s="359">
        <f>BE46/10</f>
        <v>-1105.6509270811202</v>
      </c>
      <c r="BK46" s="358"/>
      <c r="BL46" s="358"/>
      <c r="BM46" s="358"/>
      <c r="BN46" s="358"/>
      <c r="BO46" s="358"/>
      <c r="BP46" s="362">
        <v>0</v>
      </c>
      <c r="BQ46" s="358"/>
      <c r="BR46" s="358"/>
      <c r="BS46" s="358"/>
      <c r="BT46" s="358"/>
      <c r="BU46" s="358"/>
      <c r="BV46" s="358"/>
      <c r="BW46" s="358"/>
    </row>
    <row r="47" spans="1:75" ht="18.75" customHeight="1" x14ac:dyDescent="0.3">
      <c r="A47" s="358"/>
      <c r="B47" s="358"/>
      <c r="C47" s="358"/>
      <c r="D47" s="384" t="s">
        <v>211</v>
      </c>
      <c r="E47" s="385" t="s">
        <v>212</v>
      </c>
      <c r="F47" s="416"/>
      <c r="G47" s="416"/>
      <c r="H47" s="417"/>
      <c r="I47" s="416"/>
      <c r="J47" s="396">
        <f t="shared" si="2"/>
        <v>0</v>
      </c>
      <c r="K47" s="413"/>
      <c r="L47" s="397" t="e">
        <f>F47-#REF!</f>
        <v>#REF!</v>
      </c>
      <c r="M47" s="397" t="e">
        <f>G47-#REF!</f>
        <v>#REF!</v>
      </c>
      <c r="N47" s="397" t="e">
        <f>H47-#REF!</f>
        <v>#REF!</v>
      </c>
      <c r="O47" s="397" t="e">
        <f>I47-#REF!</f>
        <v>#REF!</v>
      </c>
      <c r="P47" s="398"/>
      <c r="Q47" s="420"/>
      <c r="R47" s="420"/>
      <c r="S47" s="420"/>
      <c r="T47" s="420"/>
      <c r="U47" s="421"/>
      <c r="V47" s="400">
        <f t="shared" si="7"/>
        <v>0</v>
      </c>
      <c r="W47" s="400">
        <f t="shared" si="7"/>
        <v>0</v>
      </c>
      <c r="X47" s="400">
        <f t="shared" si="7"/>
        <v>0</v>
      </c>
      <c r="Y47" s="400">
        <f t="shared" si="7"/>
        <v>0</v>
      </c>
      <c r="Z47" s="362"/>
      <c r="AA47" s="401">
        <f t="shared" si="8"/>
        <v>0</v>
      </c>
      <c r="AB47" s="401">
        <f t="shared" si="8"/>
        <v>0</v>
      </c>
      <c r="AC47" s="362"/>
      <c r="AD47" s="362"/>
      <c r="AE47" s="362"/>
      <c r="AF47" s="358"/>
      <c r="AG47" s="358"/>
      <c r="AH47" s="358"/>
      <c r="AI47" s="358"/>
      <c r="AJ47" s="358"/>
      <c r="AK47" s="358"/>
      <c r="AL47" s="359"/>
      <c r="AM47" s="359"/>
      <c r="AN47" s="359"/>
      <c r="AO47" s="359">
        <f t="shared" si="9"/>
        <v>0</v>
      </c>
      <c r="AP47" s="402">
        <f t="shared" si="10"/>
        <v>0</v>
      </c>
      <c r="AQ47" s="402">
        <f t="shared" si="10"/>
        <v>0</v>
      </c>
      <c r="AR47" s="359"/>
      <c r="AS47" s="359">
        <f t="shared" si="11"/>
        <v>0</v>
      </c>
      <c r="AT47" s="358"/>
      <c r="AU47" s="358"/>
      <c r="AV47" s="403"/>
      <c r="AW47" s="403"/>
      <c r="AX47" s="403"/>
      <c r="AY47" s="403"/>
      <c r="AZ47" s="403"/>
      <c r="BA47" s="358"/>
      <c r="BB47" s="358"/>
      <c r="BC47" s="358"/>
      <c r="BD47" s="360"/>
      <c r="BE47" s="358"/>
      <c r="BF47" s="358"/>
      <c r="BG47" s="358"/>
      <c r="BH47" s="358"/>
      <c r="BI47" s="457">
        <f>BI44+BI46</f>
        <v>21.563634300000103</v>
      </c>
      <c r="BJ47" s="359">
        <f>BJ44+BJ46</f>
        <v>-120.65092708112024</v>
      </c>
      <c r="BK47" s="358"/>
      <c r="BL47" s="358"/>
      <c r="BM47" s="358"/>
      <c r="BN47" s="358"/>
      <c r="BO47" s="358"/>
      <c r="BP47" s="362">
        <v>0</v>
      </c>
      <c r="BQ47" s="358"/>
      <c r="BR47" s="358"/>
      <c r="BS47" s="358"/>
      <c r="BT47" s="358"/>
      <c r="BU47" s="358"/>
      <c r="BV47" s="358"/>
      <c r="BW47" s="358"/>
    </row>
    <row r="48" spans="1:75" ht="21" customHeight="1" x14ac:dyDescent="0.3">
      <c r="A48" s="358"/>
      <c r="B48" s="358"/>
      <c r="C48" s="358"/>
      <c r="D48" s="392"/>
      <c r="E48" s="406" t="s">
        <v>213</v>
      </c>
      <c r="F48" s="416"/>
      <c r="G48" s="416"/>
      <c r="H48" s="417"/>
      <c r="I48" s="416"/>
      <c r="J48" s="396">
        <f t="shared" si="2"/>
        <v>0</v>
      </c>
      <c r="K48" s="413"/>
      <c r="L48" s="397" t="e">
        <f>F48-#REF!</f>
        <v>#REF!</v>
      </c>
      <c r="M48" s="397" t="e">
        <f>G48-#REF!</f>
        <v>#REF!</v>
      </c>
      <c r="N48" s="397" t="e">
        <f>H48-#REF!</f>
        <v>#REF!</v>
      </c>
      <c r="O48" s="397" t="e">
        <f>I48-#REF!</f>
        <v>#REF!</v>
      </c>
      <c r="P48" s="398"/>
      <c r="Q48" s="420"/>
      <c r="R48" s="420"/>
      <c r="S48" s="420"/>
      <c r="T48" s="420"/>
      <c r="U48" s="421"/>
      <c r="V48" s="400">
        <f t="shared" si="7"/>
        <v>0</v>
      </c>
      <c r="W48" s="400">
        <f t="shared" si="7"/>
        <v>0</v>
      </c>
      <c r="X48" s="400">
        <f t="shared" si="7"/>
        <v>0</v>
      </c>
      <c r="Y48" s="400">
        <f t="shared" si="7"/>
        <v>0</v>
      </c>
      <c r="Z48" s="362"/>
      <c r="AA48" s="401">
        <f t="shared" si="8"/>
        <v>0</v>
      </c>
      <c r="AB48" s="401">
        <f t="shared" si="8"/>
        <v>0</v>
      </c>
      <c r="AC48" s="362"/>
      <c r="AD48" s="362"/>
      <c r="AE48" s="362"/>
      <c r="AF48" s="358"/>
      <c r="AG48" s="358"/>
      <c r="AH48" s="358"/>
      <c r="AI48" s="358"/>
      <c r="AJ48" s="358"/>
      <c r="AK48" s="358"/>
      <c r="AL48" s="359"/>
      <c r="AM48" s="359"/>
      <c r="AN48" s="359"/>
      <c r="AO48" s="359">
        <f t="shared" si="9"/>
        <v>0</v>
      </c>
      <c r="AP48" s="402">
        <f t="shared" si="10"/>
        <v>0</v>
      </c>
      <c r="AQ48" s="402">
        <f t="shared" si="10"/>
        <v>0</v>
      </c>
      <c r="AR48" s="359"/>
      <c r="AS48" s="359">
        <f t="shared" si="11"/>
        <v>0</v>
      </c>
      <c r="AT48" s="358"/>
      <c r="AU48" s="358"/>
      <c r="AV48" s="403"/>
      <c r="AW48" s="403"/>
      <c r="AX48" s="403"/>
      <c r="AY48" s="403"/>
      <c r="AZ48" s="403"/>
      <c r="BA48" s="358"/>
      <c r="BB48" s="358"/>
      <c r="BC48" s="358"/>
      <c r="BD48" s="430" t="s">
        <v>214</v>
      </c>
      <c r="BE48" s="431">
        <f>BE32-BE44</f>
        <v>7083.0489019887973</v>
      </c>
      <c r="BF48" s="431">
        <f>BF32-BF44</f>
        <v>4812.0940229999997</v>
      </c>
      <c r="BG48" s="424">
        <f>BE48-BF48</f>
        <v>2270.9548789887976</v>
      </c>
      <c r="BH48" s="358"/>
      <c r="BI48" s="358"/>
      <c r="BJ48" s="358"/>
      <c r="BK48" s="358"/>
      <c r="BL48" s="358"/>
      <c r="BM48" s="358"/>
      <c r="BN48" s="358"/>
      <c r="BO48" s="358"/>
      <c r="BP48" s="362">
        <v>0</v>
      </c>
      <c r="BQ48" s="358"/>
      <c r="BR48" s="358"/>
      <c r="BS48" s="358"/>
      <c r="BT48" s="358"/>
      <c r="BU48" s="358"/>
      <c r="BV48" s="358"/>
      <c r="BW48" s="358"/>
    </row>
    <row r="49" spans="1:75" ht="18.75" x14ac:dyDescent="0.3">
      <c r="A49" s="358"/>
      <c r="B49" s="358"/>
      <c r="C49" s="358"/>
      <c r="D49" s="392"/>
      <c r="E49" s="407" t="s">
        <v>215</v>
      </c>
      <c r="F49" s="394">
        <v>4594.4728599999999</v>
      </c>
      <c r="G49" s="394">
        <v>3232.63</v>
      </c>
      <c r="H49" s="395">
        <v>4628.8789500000003</v>
      </c>
      <c r="I49" s="394">
        <v>3233</v>
      </c>
      <c r="J49" s="396">
        <f t="shared" si="2"/>
        <v>459447286</v>
      </c>
      <c r="K49" s="396"/>
      <c r="L49" s="397" t="e">
        <f>F49-#REF!</f>
        <v>#REF!</v>
      </c>
      <c r="M49" s="397" t="e">
        <f>G49-#REF!</f>
        <v>#REF!</v>
      </c>
      <c r="N49" s="397" t="e">
        <f>H49-#REF!</f>
        <v>#REF!</v>
      </c>
      <c r="O49" s="397" t="e">
        <f>#REF!-#REF!</f>
        <v>#REF!</v>
      </c>
      <c r="P49" s="398"/>
      <c r="Q49" s="399">
        <v>3354.64111</v>
      </c>
      <c r="R49" s="399">
        <v>3710.0973210000002</v>
      </c>
      <c r="S49" s="399">
        <v>3354.64111</v>
      </c>
      <c r="T49" s="399">
        <v>3710.0973199999999</v>
      </c>
      <c r="U49" s="400"/>
      <c r="V49" s="400">
        <f t="shared" si="7"/>
        <v>1239.8317499999998</v>
      </c>
      <c r="W49" s="400">
        <f t="shared" si="7"/>
        <v>-477.46732100000008</v>
      </c>
      <c r="X49" s="400">
        <f t="shared" si="7"/>
        <v>1274.2378400000002</v>
      </c>
      <c r="Y49" s="400" t="e">
        <f>#REF!-T49</f>
        <v>#REF!</v>
      </c>
      <c r="Z49" s="362"/>
      <c r="AA49" s="401">
        <f t="shared" si="8"/>
        <v>462.88789500000001</v>
      </c>
      <c r="AB49" s="401" t="e">
        <f>#REF!/10</f>
        <v>#REF!</v>
      </c>
      <c r="AC49" s="362"/>
      <c r="AD49" s="362"/>
      <c r="AE49" s="362"/>
      <c r="AF49" s="358"/>
      <c r="AG49" s="358"/>
      <c r="AH49" s="358"/>
      <c r="AI49" s="358"/>
      <c r="AJ49" s="358"/>
      <c r="AK49" s="358"/>
      <c r="AL49" s="359">
        <v>6909.9629999999997</v>
      </c>
      <c r="AM49" s="359"/>
      <c r="AN49" s="359"/>
      <c r="AO49" s="359">
        <f t="shared" si="9"/>
        <v>-2315.4901399999999</v>
      </c>
      <c r="AP49" s="402">
        <f t="shared" si="10"/>
        <v>462.88789500000001</v>
      </c>
      <c r="AQ49" s="402" t="e">
        <f>#REF!/10</f>
        <v>#REF!</v>
      </c>
      <c r="AR49" s="359">
        <v>6909.9629999999997</v>
      </c>
      <c r="AS49" s="359">
        <f t="shared" si="11"/>
        <v>-2281.0840499999995</v>
      </c>
      <c r="AT49" s="358"/>
      <c r="AU49" s="358"/>
      <c r="AV49" s="403"/>
      <c r="AW49" s="403">
        <f t="shared" si="12"/>
        <v>4594</v>
      </c>
      <c r="AX49" s="403">
        <f t="shared" si="12"/>
        <v>3233</v>
      </c>
      <c r="AY49" s="403">
        <f t="shared" si="12"/>
        <v>4629</v>
      </c>
      <c r="AZ49" s="403" t="e">
        <f>ROUND(#REF!,0)</f>
        <v>#REF!</v>
      </c>
      <c r="BA49" s="358"/>
      <c r="BB49" s="358"/>
      <c r="BC49" s="358"/>
      <c r="BD49" s="360"/>
      <c r="BE49" s="358"/>
      <c r="BF49" s="358"/>
      <c r="BG49" s="358"/>
      <c r="BH49" s="358"/>
      <c r="BI49" s="358"/>
      <c r="BJ49" s="358"/>
      <c r="BK49" s="358"/>
      <c r="BL49" s="358"/>
      <c r="BM49" s="358"/>
      <c r="BN49" s="358"/>
      <c r="BO49" s="358"/>
      <c r="BP49" s="362">
        <v>459447286</v>
      </c>
      <c r="BQ49" s="358"/>
      <c r="BR49" s="358"/>
      <c r="BS49" s="358"/>
      <c r="BT49" s="358"/>
      <c r="BU49" s="358"/>
      <c r="BV49" s="358"/>
      <c r="BW49" s="358"/>
    </row>
    <row r="50" spans="1:75" ht="18.75" x14ac:dyDescent="0.3">
      <c r="A50" s="358"/>
      <c r="B50" s="358"/>
      <c r="C50" s="358"/>
      <c r="D50" s="392"/>
      <c r="E50" s="407" t="s">
        <v>216</v>
      </c>
      <c r="F50" s="394">
        <v>1330.1960405611931</v>
      </c>
      <c r="G50" s="394">
        <v>1660.0532599999999</v>
      </c>
      <c r="H50" s="395">
        <v>1415.3926105611931</v>
      </c>
      <c r="I50" s="394">
        <v>1752</v>
      </c>
      <c r="J50" s="396">
        <f t="shared" si="2"/>
        <v>133019604.05611931</v>
      </c>
      <c r="K50" s="396"/>
      <c r="L50" s="397" t="e">
        <f>F50-#REF!</f>
        <v>#REF!</v>
      </c>
      <c r="M50" s="397" t="e">
        <f>G50-#REF!</f>
        <v>#REF!</v>
      </c>
      <c r="N50" s="397" t="e">
        <f>H50-#REF!</f>
        <v>#REF!</v>
      </c>
      <c r="O50" s="397" t="e">
        <f>I49-#REF!</f>
        <v>#REF!</v>
      </c>
      <c r="P50" s="398"/>
      <c r="Q50" s="399">
        <v>690.50644</v>
      </c>
      <c r="R50" s="399">
        <v>0</v>
      </c>
      <c r="S50" s="399">
        <v>1185.5150002934799</v>
      </c>
      <c r="T50" s="399">
        <v>0</v>
      </c>
      <c r="U50" s="400"/>
      <c r="V50" s="400">
        <f t="shared" si="7"/>
        <v>639.68960056119306</v>
      </c>
      <c r="W50" s="400">
        <f t="shared" si="7"/>
        <v>1660.0532599999999</v>
      </c>
      <c r="X50" s="400">
        <f t="shared" si="7"/>
        <v>229.87761026771318</v>
      </c>
      <c r="Y50" s="400">
        <f t="shared" ref="Y50:Y56" si="13">I49-T50</f>
        <v>3233</v>
      </c>
      <c r="Z50" s="362"/>
      <c r="AA50" s="401">
        <f t="shared" si="8"/>
        <v>141.5392610561193</v>
      </c>
      <c r="AB50" s="401">
        <f t="shared" ref="AB50:AB56" si="14">I49/10</f>
        <v>323.3</v>
      </c>
      <c r="AC50" s="362"/>
      <c r="AD50" s="362"/>
      <c r="AE50" s="362"/>
      <c r="AF50" s="358"/>
      <c r="AG50" s="358"/>
      <c r="AH50" s="358"/>
      <c r="AI50" s="358"/>
      <c r="AJ50" s="358"/>
      <c r="AK50" s="358"/>
      <c r="AL50" s="359">
        <v>240.72189</v>
      </c>
      <c r="AM50" s="359"/>
      <c r="AN50" s="359"/>
      <c r="AO50" s="359">
        <f t="shared" si="9"/>
        <v>1089.474150561193</v>
      </c>
      <c r="AP50" s="409">
        <f t="shared" si="10"/>
        <v>141.5392610561193</v>
      </c>
      <c r="AQ50" s="409">
        <f t="shared" ref="AQ50:AQ56" si="15">I49/10</f>
        <v>323.3</v>
      </c>
      <c r="AR50" s="359">
        <v>417.24283000000003</v>
      </c>
      <c r="AS50" s="359">
        <f t="shared" si="11"/>
        <v>998.1497805611931</v>
      </c>
      <c r="AT50" s="358"/>
      <c r="AU50" s="358"/>
      <c r="AV50" s="403"/>
      <c r="AW50" s="403">
        <f t="shared" si="12"/>
        <v>1330</v>
      </c>
      <c r="AX50" s="403">
        <f t="shared" si="12"/>
        <v>1660</v>
      </c>
      <c r="AY50" s="403">
        <f t="shared" si="12"/>
        <v>1415</v>
      </c>
      <c r="AZ50" s="403">
        <f t="shared" ref="AZ50:AZ55" si="16">ROUND(I49,0)</f>
        <v>3233</v>
      </c>
      <c r="BA50" s="358"/>
      <c r="BB50" s="358"/>
      <c r="BC50" s="358"/>
      <c r="BD50" s="360"/>
      <c r="BE50" s="358"/>
      <c r="BF50" s="358"/>
      <c r="BG50" s="358"/>
      <c r="BH50" s="358"/>
      <c r="BI50" s="358"/>
      <c r="BJ50" s="358"/>
      <c r="BK50" s="358"/>
      <c r="BL50" s="358"/>
      <c r="BM50" s="358"/>
      <c r="BN50" s="358"/>
      <c r="BO50" s="358"/>
      <c r="BP50" s="362">
        <v>133019604.05611931</v>
      </c>
      <c r="BQ50" s="358"/>
      <c r="BR50" s="358"/>
      <c r="BS50" s="358"/>
      <c r="BT50" s="358"/>
      <c r="BU50" s="358"/>
      <c r="BV50" s="358"/>
      <c r="BW50" s="358"/>
    </row>
    <row r="51" spans="1:75" ht="18.75" x14ac:dyDescent="0.3">
      <c r="A51" s="358"/>
      <c r="B51" s="358"/>
      <c r="C51" s="358"/>
      <c r="D51" s="392"/>
      <c r="E51" s="407" t="s">
        <v>217</v>
      </c>
      <c r="F51" s="394">
        <v>2230.8215780000005</v>
      </c>
      <c r="G51" s="394">
        <v>2195.35</v>
      </c>
      <c r="H51" s="395">
        <v>2230.8215780000005</v>
      </c>
      <c r="I51" s="394">
        <v>2195</v>
      </c>
      <c r="J51" s="396">
        <f t="shared" si="2"/>
        <v>223082157.80000004</v>
      </c>
      <c r="K51" s="396"/>
      <c r="L51" s="397" t="e">
        <f>F51-#REF!</f>
        <v>#REF!</v>
      </c>
      <c r="M51" s="397" t="e">
        <f>G51-#REF!</f>
        <v>#REF!</v>
      </c>
      <c r="N51" s="397" t="e">
        <f>H51-#REF!</f>
        <v>#REF!</v>
      </c>
      <c r="O51" s="397" t="e">
        <f>I50-#REF!</f>
        <v>#REF!</v>
      </c>
      <c r="P51" s="398"/>
      <c r="Q51" s="458">
        <v>4531.9418168399998</v>
      </c>
      <c r="R51" s="458">
        <v>3201.1120109600001</v>
      </c>
      <c r="S51" s="458">
        <v>4668.7662868400002</v>
      </c>
      <c r="T51" s="458">
        <v>3160.7636989600001</v>
      </c>
      <c r="U51" s="459"/>
      <c r="V51" s="400">
        <f t="shared" si="7"/>
        <v>-2301.1202388399993</v>
      </c>
      <c r="W51" s="400">
        <f t="shared" si="7"/>
        <v>-1005.7620109600002</v>
      </c>
      <c r="X51" s="400">
        <f t="shared" si="7"/>
        <v>-2437.9447088399997</v>
      </c>
      <c r="Y51" s="400">
        <f t="shared" si="13"/>
        <v>-1408.7636989600001</v>
      </c>
      <c r="Z51" s="362"/>
      <c r="AA51" s="401">
        <f t="shared" si="8"/>
        <v>223.08215780000006</v>
      </c>
      <c r="AB51" s="401">
        <f t="shared" si="14"/>
        <v>175.2</v>
      </c>
      <c r="AC51" s="362"/>
      <c r="AD51" s="362"/>
      <c r="AE51" s="362"/>
      <c r="AF51" s="358"/>
      <c r="AG51" s="358"/>
      <c r="AH51" s="358"/>
      <c r="AI51" s="358"/>
      <c r="AJ51" s="358"/>
      <c r="AK51" s="358"/>
      <c r="AL51" s="359">
        <v>3142.43366784</v>
      </c>
      <c r="AM51" s="359"/>
      <c r="AN51" s="359"/>
      <c r="AO51" s="359">
        <f t="shared" si="9"/>
        <v>-911.6120898399995</v>
      </c>
      <c r="AP51" s="402">
        <f t="shared" si="10"/>
        <v>223.08215780000006</v>
      </c>
      <c r="AQ51" s="402">
        <f t="shared" si="15"/>
        <v>175.2</v>
      </c>
      <c r="AR51" s="359">
        <v>3146.5833998399999</v>
      </c>
      <c r="AS51" s="359">
        <f t="shared" si="11"/>
        <v>-915.76182183999936</v>
      </c>
      <c r="AT51" s="358"/>
      <c r="AU51" s="358"/>
      <c r="AV51" s="403"/>
      <c r="AW51" s="403">
        <f t="shared" si="12"/>
        <v>2231</v>
      </c>
      <c r="AX51" s="403">
        <f t="shared" si="12"/>
        <v>2195</v>
      </c>
      <c r="AY51" s="403">
        <f t="shared" si="12"/>
        <v>2231</v>
      </c>
      <c r="AZ51" s="403">
        <f t="shared" si="16"/>
        <v>1752</v>
      </c>
      <c r="BA51" s="358"/>
      <c r="BB51" s="358"/>
      <c r="BC51" s="358"/>
      <c r="BD51" s="360"/>
      <c r="BE51" s="403">
        <f>H51+H54+H63+H64+H66</f>
        <v>14433.481272111205</v>
      </c>
      <c r="BF51" s="403">
        <f>I51+I54+I63+I64+I66</f>
        <v>14901</v>
      </c>
      <c r="BG51" s="358"/>
      <c r="BH51" s="358"/>
      <c r="BI51" s="358"/>
      <c r="BJ51" s="358"/>
      <c r="BK51" s="358"/>
      <c r="BL51" s="358"/>
      <c r="BM51" s="358"/>
      <c r="BN51" s="358"/>
      <c r="BO51" s="358"/>
      <c r="BP51" s="362">
        <v>223082157.80000004</v>
      </c>
      <c r="BQ51" s="358"/>
      <c r="BR51" s="358"/>
      <c r="BS51" s="358"/>
      <c r="BT51" s="358"/>
      <c r="BU51" s="358"/>
      <c r="BV51" s="358"/>
      <c r="BW51" s="358"/>
    </row>
    <row r="52" spans="1:75" ht="18.75" x14ac:dyDescent="0.3">
      <c r="A52" s="358"/>
      <c r="B52" s="358"/>
      <c r="C52" s="358"/>
      <c r="D52" s="392"/>
      <c r="E52" s="261" t="s">
        <v>218</v>
      </c>
      <c r="F52" s="394">
        <v>1291.39714</v>
      </c>
      <c r="G52" s="394">
        <v>1413.71</v>
      </c>
      <c r="H52" s="395">
        <v>1589.56819</v>
      </c>
      <c r="I52" s="394">
        <v>1679</v>
      </c>
      <c r="J52" s="396">
        <f t="shared" si="2"/>
        <v>129139714</v>
      </c>
      <c r="K52" s="460"/>
      <c r="L52" s="397" t="e">
        <f>F52-#REF!</f>
        <v>#REF!</v>
      </c>
      <c r="M52" s="397" t="e">
        <f>G52-#REF!</f>
        <v>#REF!</v>
      </c>
      <c r="N52" s="397" t="e">
        <f>H52-#REF!</f>
        <v>#REF!</v>
      </c>
      <c r="O52" s="397" t="e">
        <f>I51-#REF!</f>
        <v>#REF!</v>
      </c>
      <c r="P52" s="398"/>
      <c r="Q52" s="461">
        <v>495.22462000000002</v>
      </c>
      <c r="R52" s="461">
        <v>523.76212124095196</v>
      </c>
      <c r="S52" s="461">
        <v>648.46996000000001</v>
      </c>
      <c r="T52" s="461">
        <v>661.94964000000004</v>
      </c>
      <c r="U52" s="462"/>
      <c r="V52" s="400">
        <f t="shared" si="7"/>
        <v>796.17252000000008</v>
      </c>
      <c r="W52" s="400">
        <f t="shared" si="7"/>
        <v>889.94787875904808</v>
      </c>
      <c r="X52" s="400">
        <f t="shared" si="7"/>
        <v>941.09822999999994</v>
      </c>
      <c r="Y52" s="400">
        <f t="shared" si="13"/>
        <v>1533.05036</v>
      </c>
      <c r="Z52" s="362"/>
      <c r="AA52" s="401">
        <f t="shared" si="8"/>
        <v>158.956819</v>
      </c>
      <c r="AB52" s="401">
        <f t="shared" si="14"/>
        <v>219.5</v>
      </c>
      <c r="AC52" s="362"/>
      <c r="AD52" s="362"/>
      <c r="AE52" s="362"/>
      <c r="AF52" s="358"/>
      <c r="AG52" s="358"/>
      <c r="AH52" s="358"/>
      <c r="AI52" s="358"/>
      <c r="AJ52" s="358"/>
      <c r="AK52" s="358"/>
      <c r="AL52" s="359">
        <v>599.20761000000005</v>
      </c>
      <c r="AM52" s="359"/>
      <c r="AN52" s="359"/>
      <c r="AO52" s="359">
        <f t="shared" si="9"/>
        <v>692.18952999999999</v>
      </c>
      <c r="AP52" s="402">
        <f t="shared" si="10"/>
        <v>158.956819</v>
      </c>
      <c r="AQ52" s="402">
        <f t="shared" si="15"/>
        <v>219.5</v>
      </c>
      <c r="AR52" s="359">
        <v>816.86564999999996</v>
      </c>
      <c r="AS52" s="359">
        <f t="shared" si="11"/>
        <v>772.70254</v>
      </c>
      <c r="AT52" s="358"/>
      <c r="AU52" s="358"/>
      <c r="AV52" s="403"/>
      <c r="AW52" s="403">
        <f t="shared" si="12"/>
        <v>1291</v>
      </c>
      <c r="AX52" s="403">
        <f t="shared" si="12"/>
        <v>1414</v>
      </c>
      <c r="AY52" s="403">
        <f t="shared" si="12"/>
        <v>1590</v>
      </c>
      <c r="AZ52" s="403">
        <f t="shared" si="16"/>
        <v>2195</v>
      </c>
      <c r="BA52" s="358"/>
      <c r="BB52" s="358"/>
      <c r="BC52" s="358"/>
      <c r="BD52" s="360"/>
      <c r="BE52" s="403"/>
      <c r="BF52" s="403"/>
      <c r="BG52" s="358"/>
      <c r="BH52" s="358"/>
      <c r="BI52" s="358"/>
      <c r="BJ52" s="358"/>
      <c r="BK52" s="358"/>
      <c r="BL52" s="358"/>
      <c r="BM52" s="358"/>
      <c r="BN52" s="358"/>
      <c r="BO52" s="358"/>
      <c r="BP52" s="362">
        <v>129139714</v>
      </c>
      <c r="BQ52" s="358"/>
      <c r="BR52" s="358"/>
      <c r="BS52" s="358"/>
      <c r="BT52" s="358"/>
      <c r="BU52" s="358"/>
      <c r="BV52" s="358"/>
      <c r="BW52" s="358"/>
    </row>
    <row r="53" spans="1:75" ht="18.75" x14ac:dyDescent="0.3">
      <c r="A53" s="358"/>
      <c r="B53" s="358"/>
      <c r="C53" s="358"/>
      <c r="D53" s="392"/>
      <c r="E53" s="393" t="s">
        <v>219</v>
      </c>
      <c r="F53" s="394">
        <v>0</v>
      </c>
      <c r="G53" s="394" t="s">
        <v>166</v>
      </c>
      <c r="H53" s="395">
        <v>844.23921734056307</v>
      </c>
      <c r="I53" s="394">
        <v>954</v>
      </c>
      <c r="J53" s="396">
        <f t="shared" si="2"/>
        <v>0</v>
      </c>
      <c r="K53" s="396"/>
      <c r="L53" s="397" t="e">
        <f>F53-#REF!</f>
        <v>#REF!</v>
      </c>
      <c r="M53" s="397" t="e">
        <f>G53-#REF!</f>
        <v>#VALUE!</v>
      </c>
      <c r="N53" s="397" t="e">
        <f>H53-#REF!</f>
        <v>#REF!</v>
      </c>
      <c r="O53" s="397" t="e">
        <f>I52-#REF!</f>
        <v>#REF!</v>
      </c>
      <c r="P53" s="398"/>
      <c r="Q53" s="399">
        <v>0</v>
      </c>
      <c r="R53" s="399">
        <v>0</v>
      </c>
      <c r="S53" s="399">
        <v>359.04299307446399</v>
      </c>
      <c r="T53" s="399">
        <v>810.49104999999997</v>
      </c>
      <c r="U53" s="400"/>
      <c r="V53" s="400">
        <f t="shared" si="7"/>
        <v>0</v>
      </c>
      <c r="W53" s="400" t="e">
        <f t="shared" si="7"/>
        <v>#VALUE!</v>
      </c>
      <c r="X53" s="400">
        <f t="shared" si="7"/>
        <v>485.19622426609908</v>
      </c>
      <c r="Y53" s="400">
        <f t="shared" si="13"/>
        <v>868.50895000000003</v>
      </c>
      <c r="Z53" s="362"/>
      <c r="AA53" s="401">
        <f t="shared" si="8"/>
        <v>84.423921734056307</v>
      </c>
      <c r="AB53" s="401">
        <f t="shared" si="14"/>
        <v>167.9</v>
      </c>
      <c r="AC53" s="362"/>
      <c r="AD53" s="362"/>
      <c r="AE53" s="362"/>
      <c r="AF53" s="358"/>
      <c r="AG53" s="358"/>
      <c r="AH53" s="358"/>
      <c r="AI53" s="358"/>
      <c r="AJ53" s="358"/>
      <c r="AK53" s="358"/>
      <c r="AL53" s="359">
        <v>0</v>
      </c>
      <c r="AM53" s="359"/>
      <c r="AN53" s="359"/>
      <c r="AO53" s="359">
        <f t="shared" si="9"/>
        <v>0</v>
      </c>
      <c r="AP53" s="402">
        <f t="shared" si="10"/>
        <v>84.423921734056307</v>
      </c>
      <c r="AQ53" s="402">
        <f t="shared" si="15"/>
        <v>167.9</v>
      </c>
      <c r="AR53" s="359">
        <v>414.40917879238799</v>
      </c>
      <c r="AS53" s="359">
        <f t="shared" si="11"/>
        <v>429.83003854817508</v>
      </c>
      <c r="AT53" s="358"/>
      <c r="AU53" s="358"/>
      <c r="AV53" s="403"/>
      <c r="AW53" s="403">
        <f t="shared" si="12"/>
        <v>0</v>
      </c>
      <c r="AX53" s="403" t="e">
        <f t="shared" si="12"/>
        <v>#VALUE!</v>
      </c>
      <c r="AY53" s="403">
        <f t="shared" si="12"/>
        <v>844</v>
      </c>
      <c r="AZ53" s="403">
        <f t="shared" si="16"/>
        <v>1679</v>
      </c>
      <c r="BA53" s="358"/>
      <c r="BB53" s="358"/>
      <c r="BC53" s="358"/>
      <c r="BD53" s="360"/>
      <c r="BE53" s="403">
        <f>BE44-BE51</f>
        <v>-3376.9720013000024</v>
      </c>
      <c r="BF53" s="403">
        <f>BF44-BF51</f>
        <v>-3216.6363430000001</v>
      </c>
      <c r="BG53" s="358"/>
      <c r="BH53" s="358"/>
      <c r="BI53" s="358"/>
      <c r="BJ53" s="358"/>
      <c r="BK53" s="358"/>
      <c r="BL53" s="358"/>
      <c r="BM53" s="358"/>
      <c r="BN53" s="358"/>
      <c r="BO53" s="358"/>
      <c r="BP53" s="362">
        <v>0</v>
      </c>
      <c r="BQ53" s="358"/>
      <c r="BR53" s="358"/>
      <c r="BS53" s="358"/>
      <c r="BT53" s="358"/>
      <c r="BU53" s="358"/>
      <c r="BV53" s="358"/>
      <c r="BW53" s="358"/>
    </row>
    <row r="54" spans="1:75" ht="18.75" x14ac:dyDescent="0.3">
      <c r="A54" s="358"/>
      <c r="B54" s="358"/>
      <c r="C54" s="358"/>
      <c r="D54" s="392"/>
      <c r="E54" s="261" t="s">
        <v>220</v>
      </c>
      <c r="F54" s="394">
        <v>1084.3251925</v>
      </c>
      <c r="G54" s="394">
        <v>1007.4</v>
      </c>
      <c r="H54" s="395">
        <v>1084.3251925</v>
      </c>
      <c r="I54" s="432">
        <v>1007</v>
      </c>
      <c r="J54" s="396">
        <f t="shared" si="2"/>
        <v>108432519.25</v>
      </c>
      <c r="K54" s="396"/>
      <c r="L54" s="397" t="e">
        <f>F54-#REF!</f>
        <v>#REF!</v>
      </c>
      <c r="M54" s="397" t="e">
        <f>G54-#REF!</f>
        <v>#REF!</v>
      </c>
      <c r="N54" s="397" t="e">
        <f>H54-#REF!</f>
        <v>#REF!</v>
      </c>
      <c r="O54" s="397" t="e">
        <f>I53-#REF!</f>
        <v>#REF!</v>
      </c>
      <c r="P54" s="398"/>
      <c r="Q54" s="399">
        <v>509.386270658527</v>
      </c>
      <c r="R54" s="399">
        <v>534.700901895632</v>
      </c>
      <c r="S54" s="399">
        <v>605.71368065852698</v>
      </c>
      <c r="T54" s="399">
        <v>666.93866189563198</v>
      </c>
      <c r="U54" s="400"/>
      <c r="V54" s="400">
        <f t="shared" si="7"/>
        <v>574.93892184147296</v>
      </c>
      <c r="W54" s="400">
        <f t="shared" si="7"/>
        <v>472.69909810436798</v>
      </c>
      <c r="X54" s="400">
        <f t="shared" si="7"/>
        <v>478.61151184147297</v>
      </c>
      <c r="Y54" s="400">
        <f t="shared" si="13"/>
        <v>287.06133810436802</v>
      </c>
      <c r="Z54" s="362"/>
      <c r="AA54" s="401">
        <f t="shared" si="8"/>
        <v>108.43251925</v>
      </c>
      <c r="AB54" s="401">
        <f t="shared" si="14"/>
        <v>95.4</v>
      </c>
      <c r="AC54" s="362"/>
      <c r="AD54" s="362"/>
      <c r="AE54" s="362"/>
      <c r="AF54" s="358"/>
      <c r="AG54" s="358"/>
      <c r="AH54" s="358"/>
      <c r="AI54" s="358"/>
      <c r="AJ54" s="358"/>
      <c r="AK54" s="358"/>
      <c r="AL54" s="359">
        <v>200.51429440000001</v>
      </c>
      <c r="AM54" s="359"/>
      <c r="AN54" s="359"/>
      <c r="AO54" s="359">
        <f t="shared" si="9"/>
        <v>883.81089809999992</v>
      </c>
      <c r="AP54" s="402">
        <f t="shared" si="10"/>
        <v>108.43251925</v>
      </c>
      <c r="AQ54" s="402">
        <f t="shared" si="15"/>
        <v>95.4</v>
      </c>
      <c r="AR54" s="359">
        <v>238.80935439999999</v>
      </c>
      <c r="AS54" s="359">
        <f t="shared" si="11"/>
        <v>845.5158381</v>
      </c>
      <c r="AT54" s="358"/>
      <c r="AU54" s="358"/>
      <c r="AV54" s="403"/>
      <c r="AW54" s="403">
        <f t="shared" si="12"/>
        <v>1084</v>
      </c>
      <c r="AX54" s="403">
        <f t="shared" si="12"/>
        <v>1007</v>
      </c>
      <c r="AY54" s="403">
        <f t="shared" si="12"/>
        <v>1084</v>
      </c>
      <c r="AZ54" s="403">
        <f t="shared" si="16"/>
        <v>954</v>
      </c>
      <c r="BA54" s="358"/>
      <c r="BB54" s="358"/>
      <c r="BC54" s="358"/>
      <c r="BD54" s="360"/>
      <c r="BE54" s="358"/>
      <c r="BF54" s="358"/>
      <c r="BG54" s="358"/>
      <c r="BH54" s="358"/>
      <c r="BI54" s="358"/>
      <c r="BJ54" s="358"/>
      <c r="BK54" s="358"/>
      <c r="BL54" s="358"/>
      <c r="BM54" s="358"/>
      <c r="BN54" s="358"/>
      <c r="BO54" s="358"/>
      <c r="BP54" s="362">
        <v>108432519.25</v>
      </c>
      <c r="BQ54" s="358"/>
      <c r="BR54" s="358"/>
      <c r="BS54" s="358"/>
      <c r="BT54" s="358"/>
      <c r="BU54" s="358"/>
      <c r="BV54" s="358"/>
      <c r="BW54" s="358"/>
    </row>
    <row r="55" spans="1:75" ht="18.75" customHeight="1" x14ac:dyDescent="0.3">
      <c r="A55" s="358"/>
      <c r="B55" s="358"/>
      <c r="C55" s="358"/>
      <c r="D55" s="392"/>
      <c r="E55" s="449" t="s">
        <v>221</v>
      </c>
      <c r="F55" s="412">
        <f t="array" ref="F55">SUM(ROUND(F49:F54,0))</f>
        <v>10530</v>
      </c>
      <c r="G55" s="412">
        <f>ROUND(SUM(G49:G54),0)</f>
        <v>9509</v>
      </c>
      <c r="H55" s="412">
        <f t="array" ref="H55">SUM(ROUND(H49:H54,0))</f>
        <v>11793</v>
      </c>
      <c r="I55" s="412">
        <v>10820</v>
      </c>
      <c r="J55" s="396">
        <f t="shared" si="2"/>
        <v>1053000000</v>
      </c>
      <c r="K55" s="413"/>
      <c r="L55" s="397" t="e">
        <f>F55-#REF!</f>
        <v>#REF!</v>
      </c>
      <c r="M55" s="397" t="e">
        <f>G55-#REF!</f>
        <v>#REF!</v>
      </c>
      <c r="N55" s="397" t="e">
        <f>H55-#REF!</f>
        <v>#REF!</v>
      </c>
      <c r="O55" s="397" t="e">
        <f>I54-#REF!</f>
        <v>#REF!</v>
      </c>
      <c r="P55" s="398"/>
      <c r="Q55" s="414">
        <v>9581.7002574985308</v>
      </c>
      <c r="R55" s="414">
        <v>7969.6723550965798</v>
      </c>
      <c r="S55" s="414">
        <v>10822.1490308665</v>
      </c>
      <c r="T55" s="452">
        <v>9010.2603708556308</v>
      </c>
      <c r="U55" s="415"/>
      <c r="V55" s="400">
        <f t="shared" si="7"/>
        <v>948.29974250146915</v>
      </c>
      <c r="W55" s="400">
        <f t="shared" si="7"/>
        <v>1539.3276449034202</v>
      </c>
      <c r="X55" s="400">
        <f t="shared" si="7"/>
        <v>970.85096913350026</v>
      </c>
      <c r="Y55" s="400">
        <f t="shared" si="13"/>
        <v>-8003.2603708556308</v>
      </c>
      <c r="Z55" s="362"/>
      <c r="AA55" s="401">
        <f t="shared" si="8"/>
        <v>1179.3</v>
      </c>
      <c r="AB55" s="401">
        <f t="shared" si="14"/>
        <v>100.7</v>
      </c>
      <c r="AC55" s="362"/>
      <c r="AD55" s="362"/>
      <c r="AE55" s="362"/>
      <c r="AF55" s="358"/>
      <c r="AG55" s="358"/>
      <c r="AH55" s="358"/>
      <c r="AI55" s="358"/>
      <c r="AJ55" s="358"/>
      <c r="AK55" s="358"/>
      <c r="AL55" s="359">
        <v>11092.840462239999</v>
      </c>
      <c r="AM55" s="359"/>
      <c r="AN55" s="359"/>
      <c r="AO55" s="359">
        <f t="shared" si="9"/>
        <v>-562.8404622399994</v>
      </c>
      <c r="AP55" s="402">
        <f t="shared" si="10"/>
        <v>1179.3</v>
      </c>
      <c r="AQ55" s="402">
        <f t="shared" si="15"/>
        <v>100.7</v>
      </c>
      <c r="AR55" s="359">
        <v>11943.873413032399</v>
      </c>
      <c r="AS55" s="359">
        <f t="shared" si="11"/>
        <v>-150.87341303239918</v>
      </c>
      <c r="AT55" s="358"/>
      <c r="AU55" s="358"/>
      <c r="AV55" s="403"/>
      <c r="AW55" s="403">
        <f t="shared" si="12"/>
        <v>10530</v>
      </c>
      <c r="AX55" s="403">
        <f t="shared" si="12"/>
        <v>9509</v>
      </c>
      <c r="AY55" s="403">
        <f t="shared" si="12"/>
        <v>11793</v>
      </c>
      <c r="AZ55" s="403">
        <f t="shared" si="16"/>
        <v>1007</v>
      </c>
      <c r="BA55" s="358"/>
      <c r="BB55" s="358"/>
      <c r="BC55" s="358"/>
      <c r="BD55" s="360"/>
      <c r="BE55" s="403">
        <v>20.831029999999998</v>
      </c>
      <c r="BF55" s="403">
        <v>24.77683</v>
      </c>
      <c r="BG55" s="358" t="s">
        <v>222</v>
      </c>
      <c r="BH55" s="358"/>
      <c r="BI55" s="358"/>
      <c r="BJ55" s="358"/>
      <c r="BK55" s="358"/>
      <c r="BL55" s="358"/>
      <c r="BM55" s="358"/>
      <c r="BN55" s="358"/>
      <c r="BO55" s="358"/>
      <c r="BP55" s="362">
        <v>1053121281.1061194</v>
      </c>
      <c r="BQ55" s="358"/>
      <c r="BR55" s="358"/>
      <c r="BS55" s="358"/>
      <c r="BT55" s="358"/>
      <c r="BU55" s="358"/>
      <c r="BV55" s="358"/>
      <c r="BW55" s="358"/>
    </row>
    <row r="56" spans="1:75" ht="9.9499999999999993" customHeight="1" x14ac:dyDescent="0.3">
      <c r="A56" s="358"/>
      <c r="B56" s="358"/>
      <c r="C56" s="358"/>
      <c r="D56" s="392"/>
      <c r="E56" s="393"/>
      <c r="F56" s="416"/>
      <c r="G56" s="416"/>
      <c r="H56" s="417"/>
      <c r="I56" s="463"/>
      <c r="J56" s="396">
        <f t="shared" si="2"/>
        <v>0</v>
      </c>
      <c r="K56" s="413"/>
      <c r="L56" s="397" t="e">
        <f>F56-#REF!</f>
        <v>#REF!</v>
      </c>
      <c r="M56" s="397" t="e">
        <f>G56-#REF!</f>
        <v>#REF!</v>
      </c>
      <c r="N56" s="397" t="e">
        <f>H56-#REF!</f>
        <v>#REF!</v>
      </c>
      <c r="O56" s="397" t="e">
        <f>I55-#REF!</f>
        <v>#REF!</v>
      </c>
      <c r="P56" s="358"/>
      <c r="Q56" s="420"/>
      <c r="R56" s="420"/>
      <c r="S56" s="420"/>
      <c r="T56" s="420"/>
      <c r="U56" s="421"/>
      <c r="V56" s="400">
        <f t="shared" si="7"/>
        <v>0</v>
      </c>
      <c r="W56" s="400">
        <f t="shared" si="7"/>
        <v>0</v>
      </c>
      <c r="X56" s="400">
        <f t="shared" si="7"/>
        <v>0</v>
      </c>
      <c r="Y56" s="400">
        <f t="shared" si="13"/>
        <v>10820</v>
      </c>
      <c r="Z56" s="362"/>
      <c r="AA56" s="401">
        <f t="shared" si="8"/>
        <v>0</v>
      </c>
      <c r="AB56" s="401">
        <f t="shared" si="14"/>
        <v>1082</v>
      </c>
      <c r="AC56" s="362"/>
      <c r="AD56" s="362"/>
      <c r="AE56" s="362"/>
      <c r="AF56" s="358"/>
      <c r="AG56" s="358"/>
      <c r="AH56" s="358"/>
      <c r="AI56" s="358"/>
      <c r="AJ56" s="358"/>
      <c r="AK56" s="358"/>
      <c r="AL56" s="359"/>
      <c r="AM56" s="359"/>
      <c r="AN56" s="359"/>
      <c r="AO56" s="359">
        <f t="shared" si="9"/>
        <v>0</v>
      </c>
      <c r="AP56" s="402">
        <f t="shared" si="10"/>
        <v>0</v>
      </c>
      <c r="AQ56" s="402">
        <f t="shared" si="15"/>
        <v>1082</v>
      </c>
      <c r="AR56" s="359"/>
      <c r="AS56" s="359">
        <f t="shared" si="11"/>
        <v>0</v>
      </c>
      <c r="AT56" s="358"/>
      <c r="AU56" s="358"/>
      <c r="AV56" s="403"/>
      <c r="AW56" s="403"/>
      <c r="AX56" s="403"/>
      <c r="AY56" s="403"/>
      <c r="AZ56" s="403"/>
      <c r="BA56" s="358"/>
      <c r="BB56" s="358"/>
      <c r="BC56" s="358"/>
      <c r="BD56" s="360"/>
      <c r="BE56" s="358"/>
      <c r="BF56" s="358"/>
      <c r="BG56" s="358"/>
      <c r="BH56" s="358"/>
      <c r="BI56" s="358"/>
      <c r="BJ56" s="358"/>
      <c r="BK56" s="358"/>
      <c r="BL56" s="358"/>
      <c r="BM56" s="358"/>
      <c r="BN56" s="358"/>
      <c r="BO56" s="358"/>
      <c r="BP56" s="362">
        <v>0</v>
      </c>
      <c r="BQ56" s="358"/>
      <c r="BR56" s="358"/>
      <c r="BS56" s="358"/>
      <c r="BT56" s="358"/>
      <c r="BU56" s="358"/>
      <c r="BV56" s="358"/>
      <c r="BW56" s="358"/>
    </row>
    <row r="57" spans="1:75" ht="18.75" x14ac:dyDescent="0.3">
      <c r="A57" s="358"/>
      <c r="B57" s="358"/>
      <c r="C57" s="358"/>
      <c r="D57" s="384" t="s">
        <v>223</v>
      </c>
      <c r="E57" s="464" t="s">
        <v>224</v>
      </c>
      <c r="F57" s="416"/>
      <c r="G57" s="416"/>
      <c r="H57" s="417"/>
      <c r="I57" s="416"/>
      <c r="J57" s="396">
        <f t="shared" si="2"/>
        <v>0</v>
      </c>
      <c r="K57" s="413"/>
      <c r="L57" s="397" t="e">
        <f>F57-#REF!</f>
        <v>#REF!</v>
      </c>
      <c r="M57" s="397" t="e">
        <f>G57-#REF!</f>
        <v>#REF!</v>
      </c>
      <c r="N57" s="397" t="e">
        <f>H57-#REF!</f>
        <v>#REF!</v>
      </c>
      <c r="O57" s="397" t="e">
        <f>I57-#REF!</f>
        <v>#REF!</v>
      </c>
      <c r="P57" s="358"/>
      <c r="Q57" s="420"/>
      <c r="R57" s="420"/>
      <c r="S57" s="420"/>
      <c r="T57" s="420"/>
      <c r="U57" s="421"/>
      <c r="V57" s="400">
        <f t="shared" si="7"/>
        <v>0</v>
      </c>
      <c r="W57" s="400">
        <f t="shared" si="7"/>
        <v>0</v>
      </c>
      <c r="X57" s="400">
        <f t="shared" si="7"/>
        <v>0</v>
      </c>
      <c r="Y57" s="400">
        <f t="shared" si="7"/>
        <v>0</v>
      </c>
      <c r="Z57" s="362"/>
      <c r="AA57" s="401">
        <f t="shared" si="8"/>
        <v>0</v>
      </c>
      <c r="AB57" s="401">
        <f t="shared" si="8"/>
        <v>0</v>
      </c>
      <c r="AC57" s="362"/>
      <c r="AD57" s="362"/>
      <c r="AE57" s="362"/>
      <c r="AF57" s="358"/>
      <c r="AG57" s="358"/>
      <c r="AH57" s="358"/>
      <c r="AI57" s="358"/>
      <c r="AJ57" s="358"/>
      <c r="AK57" s="358"/>
      <c r="AL57" s="359"/>
      <c r="AM57" s="359"/>
      <c r="AN57" s="359"/>
      <c r="AO57" s="359">
        <f t="shared" si="9"/>
        <v>0</v>
      </c>
      <c r="AP57" s="402">
        <f t="shared" si="10"/>
        <v>0</v>
      </c>
      <c r="AQ57" s="402">
        <f t="shared" si="10"/>
        <v>0</v>
      </c>
      <c r="AR57" s="359"/>
      <c r="AS57" s="359">
        <f t="shared" si="11"/>
        <v>0</v>
      </c>
      <c r="AT57" s="358"/>
      <c r="AU57" s="358"/>
      <c r="AV57" s="403"/>
      <c r="AW57" s="403"/>
      <c r="AX57" s="403"/>
      <c r="AY57" s="403"/>
      <c r="AZ57" s="403"/>
      <c r="BA57" s="358"/>
      <c r="BB57" s="358"/>
      <c r="BC57" s="358"/>
      <c r="BD57" s="360"/>
      <c r="BE57" s="403">
        <v>18.539809999999999</v>
      </c>
      <c r="BF57" s="403">
        <v>25.822310000000002</v>
      </c>
      <c r="BG57" s="358" t="s">
        <v>225</v>
      </c>
      <c r="BH57" s="358"/>
      <c r="BI57" s="358"/>
      <c r="BJ57" s="358"/>
      <c r="BK57" s="358"/>
      <c r="BL57" s="358"/>
      <c r="BM57" s="358"/>
      <c r="BN57" s="358"/>
      <c r="BO57" s="358"/>
      <c r="BP57" s="362">
        <v>0</v>
      </c>
      <c r="BQ57" s="358"/>
      <c r="BR57" s="358"/>
      <c r="BS57" s="358"/>
      <c r="BT57" s="358"/>
      <c r="BU57" s="358"/>
      <c r="BV57" s="358"/>
      <c r="BW57" s="358"/>
    </row>
    <row r="58" spans="1:75" ht="18.75" x14ac:dyDescent="0.3">
      <c r="A58" s="358"/>
      <c r="B58" s="358"/>
      <c r="C58" s="358"/>
      <c r="D58" s="465"/>
      <c r="E58" s="406" t="s">
        <v>213</v>
      </c>
      <c r="F58" s="416"/>
      <c r="G58" s="416"/>
      <c r="H58" s="417"/>
      <c r="I58" s="416"/>
      <c r="J58" s="396">
        <f t="shared" si="2"/>
        <v>0</v>
      </c>
      <c r="K58" s="413"/>
      <c r="L58" s="397" t="e">
        <f>F58-#REF!</f>
        <v>#REF!</v>
      </c>
      <c r="M58" s="397" t="e">
        <f>G58-#REF!</f>
        <v>#REF!</v>
      </c>
      <c r="N58" s="397" t="e">
        <f>H58-#REF!</f>
        <v>#REF!</v>
      </c>
      <c r="O58" s="397" t="e">
        <f>I58-#REF!</f>
        <v>#REF!</v>
      </c>
      <c r="P58" s="358"/>
      <c r="Q58" s="420"/>
      <c r="R58" s="420"/>
      <c r="S58" s="420"/>
      <c r="T58" s="420"/>
      <c r="U58" s="421"/>
      <c r="V58" s="400">
        <f t="shared" si="7"/>
        <v>0</v>
      </c>
      <c r="W58" s="400">
        <f t="shared" si="7"/>
        <v>0</v>
      </c>
      <c r="X58" s="400">
        <f t="shared" si="7"/>
        <v>0</v>
      </c>
      <c r="Y58" s="400">
        <f t="shared" si="7"/>
        <v>0</v>
      </c>
      <c r="Z58" s="362"/>
      <c r="AA58" s="401">
        <f t="shared" si="8"/>
        <v>0</v>
      </c>
      <c r="AB58" s="401">
        <f t="shared" si="8"/>
        <v>0</v>
      </c>
      <c r="AC58" s="362"/>
      <c r="AD58" s="362"/>
      <c r="AE58" s="362"/>
      <c r="AF58" s="358"/>
      <c r="AG58" s="358"/>
      <c r="AH58" s="358"/>
      <c r="AI58" s="358"/>
      <c r="AJ58" s="358"/>
      <c r="AK58" s="358"/>
      <c r="AL58" s="359"/>
      <c r="AM58" s="359"/>
      <c r="AN58" s="359"/>
      <c r="AO58" s="359">
        <f t="shared" si="9"/>
        <v>0</v>
      </c>
      <c r="AP58" s="402">
        <f t="shared" si="10"/>
        <v>0</v>
      </c>
      <c r="AQ58" s="402">
        <f t="shared" si="10"/>
        <v>0</v>
      </c>
      <c r="AR58" s="359"/>
      <c r="AS58" s="359">
        <f t="shared" si="11"/>
        <v>0</v>
      </c>
      <c r="AT58" s="358"/>
      <c r="AU58" s="358"/>
      <c r="AV58" s="403"/>
      <c r="AW58" s="403"/>
      <c r="AX58" s="403"/>
      <c r="AY58" s="403"/>
      <c r="AZ58" s="403"/>
      <c r="BA58" s="358"/>
      <c r="BB58" s="358"/>
      <c r="BC58" s="358"/>
      <c r="BD58" s="360"/>
      <c r="BE58" s="403">
        <v>0</v>
      </c>
      <c r="BF58" s="403">
        <v>0</v>
      </c>
      <c r="BG58" s="358" t="s">
        <v>226</v>
      </c>
      <c r="BH58" s="358"/>
      <c r="BI58" s="358"/>
      <c r="BJ58" s="358"/>
      <c r="BK58" s="358"/>
      <c r="BL58" s="358"/>
      <c r="BM58" s="358"/>
      <c r="BN58" s="358"/>
      <c r="BO58" s="358"/>
      <c r="BP58" s="362">
        <v>0</v>
      </c>
      <c r="BQ58" s="358"/>
      <c r="BR58" s="358"/>
      <c r="BS58" s="358"/>
      <c r="BT58" s="358"/>
      <c r="BU58" s="358"/>
      <c r="BV58" s="358"/>
      <c r="BW58" s="358"/>
    </row>
    <row r="59" spans="1:75" ht="18.75" x14ac:dyDescent="0.3">
      <c r="A59" s="358"/>
      <c r="B59" s="358"/>
      <c r="C59" s="358"/>
      <c r="D59" s="378"/>
      <c r="E59" s="466" t="s">
        <v>215</v>
      </c>
      <c r="F59" s="394">
        <v>2083.3647599999999</v>
      </c>
      <c r="G59" s="394">
        <v>1984.35</v>
      </c>
      <c r="H59" s="395">
        <v>2097.7926299999999</v>
      </c>
      <c r="I59" s="394">
        <v>1984</v>
      </c>
      <c r="J59" s="396">
        <f t="shared" si="2"/>
        <v>208336476</v>
      </c>
      <c r="K59" s="396">
        <f>20000/100</f>
        <v>200</v>
      </c>
      <c r="L59" s="397" t="e">
        <f>F59-#REF!</f>
        <v>#REF!</v>
      </c>
      <c r="M59" s="397" t="e">
        <f>G59-#REF!</f>
        <v>#REF!</v>
      </c>
      <c r="N59" s="397" t="e">
        <f>H59-#REF!</f>
        <v>#REF!</v>
      </c>
      <c r="O59" s="397" t="e">
        <f>#REF!-#REF!</f>
        <v>#REF!</v>
      </c>
      <c r="P59" s="358"/>
      <c r="Q59" s="399">
        <v>727.26388999999995</v>
      </c>
      <c r="R59" s="399">
        <v>5266.1727977</v>
      </c>
      <c r="S59" s="399">
        <v>727.26388099999997</v>
      </c>
      <c r="T59" s="399">
        <v>1396.1727900000001</v>
      </c>
      <c r="U59" s="400"/>
      <c r="V59" s="400">
        <f t="shared" si="7"/>
        <v>1356.10087</v>
      </c>
      <c r="W59" s="400">
        <f t="shared" si="7"/>
        <v>-3281.8227977000001</v>
      </c>
      <c r="X59" s="400">
        <f t="shared" si="7"/>
        <v>1370.5287490000001</v>
      </c>
      <c r="Y59" s="400" t="e">
        <f>#REF!-T59</f>
        <v>#REF!</v>
      </c>
      <c r="Z59" s="362"/>
      <c r="AA59" s="401">
        <f t="shared" si="8"/>
        <v>209.77926299999999</v>
      </c>
      <c r="AB59" s="401" t="e">
        <f>#REF!/10</f>
        <v>#REF!</v>
      </c>
      <c r="AC59" s="362"/>
      <c r="AD59" s="362"/>
      <c r="AE59" s="362"/>
      <c r="AF59" s="358"/>
      <c r="AG59" s="358"/>
      <c r="AH59" s="358"/>
      <c r="AI59" s="358"/>
      <c r="AJ59" s="358"/>
      <c r="AK59" s="358"/>
      <c r="AL59" s="359">
        <v>3478.8990899999999</v>
      </c>
      <c r="AM59" s="359"/>
      <c r="AN59" s="359"/>
      <c r="AO59" s="359">
        <f t="shared" si="9"/>
        <v>-1395.53433</v>
      </c>
      <c r="AP59" s="409">
        <f t="shared" si="10"/>
        <v>209.77926299999999</v>
      </c>
      <c r="AQ59" s="409" t="e">
        <f>#REF!/10</f>
        <v>#REF!</v>
      </c>
      <c r="AR59" s="359">
        <v>3478.8990899999999</v>
      </c>
      <c r="AS59" s="359">
        <f t="shared" si="11"/>
        <v>-1381.10646</v>
      </c>
      <c r="AT59" s="358"/>
      <c r="AU59" s="358"/>
      <c r="AV59" s="403"/>
      <c r="AW59" s="403">
        <f t="shared" si="12"/>
        <v>2083</v>
      </c>
      <c r="AX59" s="403">
        <f t="shared" si="12"/>
        <v>1984</v>
      </c>
      <c r="AY59" s="403">
        <f t="shared" si="12"/>
        <v>2098</v>
      </c>
      <c r="AZ59" s="403" t="e">
        <f>ROUND(#REF!,0)</f>
        <v>#REF!</v>
      </c>
      <c r="BA59" s="358"/>
      <c r="BB59" s="358"/>
      <c r="BC59" s="358"/>
      <c r="BD59" s="360"/>
      <c r="BE59" s="403"/>
      <c r="BF59" s="403"/>
      <c r="BG59" s="358"/>
      <c r="BH59" s="358"/>
      <c r="BI59" s="358"/>
      <c r="BJ59" s="358"/>
      <c r="BK59" s="358"/>
      <c r="BL59" s="358"/>
      <c r="BM59" s="358"/>
      <c r="BN59" s="358"/>
      <c r="BO59" s="358"/>
      <c r="BP59" s="362">
        <v>208336476</v>
      </c>
      <c r="BQ59" s="358"/>
      <c r="BR59" s="358"/>
      <c r="BS59" s="358"/>
      <c r="BT59" s="358"/>
      <c r="BU59" s="358"/>
      <c r="BV59" s="358"/>
      <c r="BW59" s="358"/>
    </row>
    <row r="60" spans="1:75" ht="18.75" x14ac:dyDescent="0.3">
      <c r="A60" s="358"/>
      <c r="B60" s="358"/>
      <c r="C60" s="358"/>
      <c r="D60" s="378"/>
      <c r="E60" s="466" t="s">
        <v>216</v>
      </c>
      <c r="F60" s="394">
        <v>650.804725938807</v>
      </c>
      <c r="G60" s="394">
        <v>641.67331999999999</v>
      </c>
      <c r="H60" s="395">
        <v>687.96551593880702</v>
      </c>
      <c r="I60" s="394">
        <v>675</v>
      </c>
      <c r="J60" s="396">
        <f t="shared" si="2"/>
        <v>65080472.593880698</v>
      </c>
      <c r="K60" s="396"/>
      <c r="L60" s="397" t="e">
        <f>F60-#REF!</f>
        <v>#REF!</v>
      </c>
      <c r="M60" s="397" t="e">
        <f>G60-#REF!</f>
        <v>#REF!</v>
      </c>
      <c r="N60" s="397" t="e">
        <f>H60-#REF!</f>
        <v>#REF!</v>
      </c>
      <c r="O60" s="397" t="e">
        <f>I59-#REF!</f>
        <v>#REF!</v>
      </c>
      <c r="P60" s="358"/>
      <c r="Q60" s="399">
        <v>620.33038999999997</v>
      </c>
      <c r="R60" s="399">
        <v>0</v>
      </c>
      <c r="S60" s="399">
        <v>786.12832000000003</v>
      </c>
      <c r="T60" s="399">
        <v>0</v>
      </c>
      <c r="U60" s="400"/>
      <c r="V60" s="400">
        <f t="shared" si="7"/>
        <v>30.47433593880703</v>
      </c>
      <c r="W60" s="400">
        <f t="shared" si="7"/>
        <v>641.67331999999999</v>
      </c>
      <c r="X60" s="400">
        <f t="shared" si="7"/>
        <v>-98.162804061193015</v>
      </c>
      <c r="Y60" s="400">
        <f t="shared" ref="Y60:Y68" si="17">I59-T60</f>
        <v>1984</v>
      </c>
      <c r="Z60" s="362"/>
      <c r="AA60" s="401">
        <f t="shared" si="8"/>
        <v>68.796551593880707</v>
      </c>
      <c r="AB60" s="401">
        <f t="shared" ref="AB60:AB68" si="18">I59/10</f>
        <v>198.4</v>
      </c>
      <c r="AC60" s="362"/>
      <c r="AD60" s="362"/>
      <c r="AE60" s="362"/>
      <c r="AF60" s="358"/>
      <c r="AG60" s="358"/>
      <c r="AH60" s="358"/>
      <c r="AI60" s="358"/>
      <c r="AJ60" s="358"/>
      <c r="AK60" s="358"/>
      <c r="AL60" s="359">
        <v>683.72820999999999</v>
      </c>
      <c r="AM60" s="359"/>
      <c r="AN60" s="359"/>
      <c r="AO60" s="359">
        <f t="shared" si="9"/>
        <v>-32.923484061192994</v>
      </c>
      <c r="AP60" s="409">
        <f t="shared" si="10"/>
        <v>68.796551593880707</v>
      </c>
      <c r="AQ60" s="409">
        <f t="shared" ref="AQ60:AQ68" si="19">I59/10</f>
        <v>198.4</v>
      </c>
      <c r="AR60" s="359">
        <v>812.78598</v>
      </c>
      <c r="AS60" s="359">
        <f t="shared" si="11"/>
        <v>-124.82046406119298</v>
      </c>
      <c r="AT60" s="358"/>
      <c r="AU60" s="358"/>
      <c r="AV60" s="403"/>
      <c r="AW60" s="403">
        <f t="shared" si="12"/>
        <v>651</v>
      </c>
      <c r="AX60" s="403">
        <f t="shared" si="12"/>
        <v>642</v>
      </c>
      <c r="AY60" s="403">
        <f t="shared" si="12"/>
        <v>688</v>
      </c>
      <c r="AZ60" s="403">
        <f>ROUND(I59,0)</f>
        <v>1984</v>
      </c>
      <c r="BA60" s="358"/>
      <c r="BB60" s="358"/>
      <c r="BC60" s="358"/>
      <c r="BD60" s="360"/>
      <c r="BE60" s="403">
        <f>BE55+BE57+BE58</f>
        <v>39.370840000000001</v>
      </c>
      <c r="BF60" s="403">
        <f>BF55+BF57+BF58</f>
        <v>50.599140000000006</v>
      </c>
      <c r="BG60" s="358"/>
      <c r="BH60" s="358"/>
      <c r="BI60" s="358"/>
      <c r="BJ60" s="358"/>
      <c r="BK60" s="358"/>
      <c r="BL60" s="358"/>
      <c r="BM60" s="358"/>
      <c r="BN60" s="358"/>
      <c r="BO60" s="358"/>
      <c r="BP60" s="362">
        <v>65080472.593880698</v>
      </c>
      <c r="BQ60" s="358"/>
      <c r="BR60" s="358"/>
      <c r="BS60" s="358"/>
      <c r="BT60" s="358"/>
      <c r="BU60" s="358"/>
      <c r="BV60" s="358"/>
      <c r="BW60" s="358"/>
    </row>
    <row r="61" spans="1:75" ht="18.75" x14ac:dyDescent="0.3">
      <c r="A61" s="358"/>
      <c r="B61" s="358"/>
      <c r="C61" s="358"/>
      <c r="D61" s="378"/>
      <c r="E61" s="407" t="s">
        <v>227</v>
      </c>
      <c r="F61" s="394"/>
      <c r="G61" s="394"/>
      <c r="H61" s="395"/>
      <c r="I61" s="394"/>
      <c r="J61" s="396">
        <f t="shared" si="2"/>
        <v>0</v>
      </c>
      <c r="K61" s="396"/>
      <c r="L61" s="397" t="e">
        <f>F61-#REF!</f>
        <v>#REF!</v>
      </c>
      <c r="M61" s="397" t="e">
        <f>G61-#REF!</f>
        <v>#REF!</v>
      </c>
      <c r="N61" s="397" t="e">
        <f>H61-#REF!</f>
        <v>#REF!</v>
      </c>
      <c r="O61" s="397" t="e">
        <f>I60-#REF!</f>
        <v>#REF!</v>
      </c>
      <c r="P61" s="358"/>
      <c r="Q61" s="399"/>
      <c r="R61" s="399"/>
      <c r="S61" s="399"/>
      <c r="T61" s="399"/>
      <c r="U61" s="400"/>
      <c r="V61" s="400">
        <f t="shared" si="7"/>
        <v>0</v>
      </c>
      <c r="W61" s="400">
        <f t="shared" si="7"/>
        <v>0</v>
      </c>
      <c r="X61" s="400">
        <f t="shared" si="7"/>
        <v>0</v>
      </c>
      <c r="Y61" s="400">
        <f t="shared" si="17"/>
        <v>675</v>
      </c>
      <c r="Z61" s="362"/>
      <c r="AA61" s="401">
        <f t="shared" si="8"/>
        <v>0</v>
      </c>
      <c r="AB61" s="401">
        <f t="shared" si="18"/>
        <v>67.5</v>
      </c>
      <c r="AC61" s="362"/>
      <c r="AD61" s="362"/>
      <c r="AE61" s="362"/>
      <c r="AF61" s="358"/>
      <c r="AG61" s="358"/>
      <c r="AH61" s="358"/>
      <c r="AI61" s="358"/>
      <c r="AJ61" s="358"/>
      <c r="AK61" s="358"/>
      <c r="AL61" s="359"/>
      <c r="AM61" s="359"/>
      <c r="AN61" s="359"/>
      <c r="AO61" s="359">
        <f t="shared" si="9"/>
        <v>0</v>
      </c>
      <c r="AP61" s="402">
        <f t="shared" si="10"/>
        <v>0</v>
      </c>
      <c r="AQ61" s="402">
        <f t="shared" si="19"/>
        <v>67.5</v>
      </c>
      <c r="AR61" s="359"/>
      <c r="AS61" s="359">
        <f t="shared" si="11"/>
        <v>0</v>
      </c>
      <c r="AT61" s="358"/>
      <c r="AU61" s="358"/>
      <c r="AV61" s="403"/>
      <c r="AW61" s="403"/>
      <c r="AX61" s="403"/>
      <c r="AY61" s="403"/>
      <c r="AZ61" s="403"/>
      <c r="BA61" s="358"/>
      <c r="BB61" s="358"/>
      <c r="BC61" s="358"/>
      <c r="BD61" s="360"/>
      <c r="BE61" s="358"/>
      <c r="BF61" s="358"/>
      <c r="BG61" s="358"/>
      <c r="BH61" s="358"/>
      <c r="BI61" s="358"/>
      <c r="BJ61" s="358"/>
      <c r="BK61" s="358"/>
      <c r="BL61" s="358"/>
      <c r="BM61" s="358"/>
      <c r="BN61" s="358"/>
      <c r="BO61" s="358"/>
      <c r="BP61" s="362">
        <v>0</v>
      </c>
      <c r="BQ61" s="358"/>
      <c r="BR61" s="358"/>
      <c r="BS61" s="358"/>
      <c r="BT61" s="358"/>
      <c r="BU61" s="358"/>
      <c r="BV61" s="358"/>
      <c r="BW61" s="358"/>
    </row>
    <row r="62" spans="1:75" ht="37.5" x14ac:dyDescent="0.3">
      <c r="A62" s="358"/>
      <c r="B62" s="358"/>
      <c r="C62" s="358"/>
      <c r="D62" s="378"/>
      <c r="E62" s="467" t="s">
        <v>228</v>
      </c>
      <c r="F62" s="394">
        <v>0</v>
      </c>
      <c r="G62" s="394" t="s">
        <v>166</v>
      </c>
      <c r="H62" s="395">
        <v>0</v>
      </c>
      <c r="I62" s="394" t="s">
        <v>166</v>
      </c>
      <c r="J62" s="396">
        <f t="shared" si="2"/>
        <v>0</v>
      </c>
      <c r="K62" s="425"/>
      <c r="L62" s="397" t="e">
        <f>F62-#REF!</f>
        <v>#REF!</v>
      </c>
      <c r="M62" s="397" t="e">
        <f>G62-#REF!</f>
        <v>#VALUE!</v>
      </c>
      <c r="N62" s="397" t="e">
        <f>H62-#REF!</f>
        <v>#REF!</v>
      </c>
      <c r="O62" s="397" t="e">
        <f>I61-#REF!</f>
        <v>#REF!</v>
      </c>
      <c r="P62" s="358"/>
      <c r="Q62" s="468">
        <v>0</v>
      </c>
      <c r="R62" s="468">
        <v>0</v>
      </c>
      <c r="S62" s="468">
        <v>0</v>
      </c>
      <c r="T62" s="468">
        <v>0</v>
      </c>
      <c r="U62" s="469"/>
      <c r="V62" s="400">
        <f t="shared" si="7"/>
        <v>0</v>
      </c>
      <c r="W62" s="400" t="e">
        <f t="shared" si="7"/>
        <v>#VALUE!</v>
      </c>
      <c r="X62" s="400">
        <f t="shared" si="7"/>
        <v>0</v>
      </c>
      <c r="Y62" s="400">
        <f t="shared" si="17"/>
        <v>0</v>
      </c>
      <c r="Z62" s="362"/>
      <c r="AA62" s="401">
        <f t="shared" si="8"/>
        <v>0</v>
      </c>
      <c r="AB62" s="401">
        <f t="shared" si="18"/>
        <v>0</v>
      </c>
      <c r="AC62" s="362"/>
      <c r="AD62" s="362"/>
      <c r="AE62" s="362"/>
      <c r="AF62" s="358"/>
      <c r="AG62" s="358"/>
      <c r="AH62" s="358"/>
      <c r="AI62" s="358"/>
      <c r="AJ62" s="358"/>
      <c r="AK62" s="358"/>
      <c r="AL62" s="359">
        <v>0</v>
      </c>
      <c r="AM62" s="359"/>
      <c r="AN62" s="359"/>
      <c r="AO62" s="359">
        <f t="shared" si="9"/>
        <v>0</v>
      </c>
      <c r="AP62" s="402">
        <f t="shared" si="10"/>
        <v>0</v>
      </c>
      <c r="AQ62" s="402">
        <f t="shared" si="19"/>
        <v>0</v>
      </c>
      <c r="AR62" s="359">
        <v>0</v>
      </c>
      <c r="AS62" s="359">
        <f t="shared" si="11"/>
        <v>0</v>
      </c>
      <c r="AT62" s="358"/>
      <c r="AU62" s="358"/>
      <c r="AV62" s="403"/>
      <c r="AW62" s="403">
        <f t="shared" si="12"/>
        <v>0</v>
      </c>
      <c r="AX62" s="403" t="e">
        <f t="shared" si="12"/>
        <v>#VALUE!</v>
      </c>
      <c r="AY62" s="403">
        <f t="shared" si="12"/>
        <v>0</v>
      </c>
      <c r="AZ62" s="403">
        <f t="shared" ref="AZ62:AZ67" si="20">ROUND(I61,0)</f>
        <v>0</v>
      </c>
      <c r="BA62" s="358"/>
      <c r="BB62" s="358"/>
      <c r="BC62" s="358"/>
      <c r="BD62" s="360"/>
      <c r="BE62" s="358"/>
      <c r="BF62" s="358"/>
      <c r="BG62" s="358"/>
      <c r="BH62" s="358"/>
      <c r="BI62" s="358"/>
      <c r="BJ62" s="358"/>
      <c r="BK62" s="358"/>
      <c r="BL62" s="358"/>
      <c r="BM62" s="358"/>
      <c r="BN62" s="358"/>
      <c r="BO62" s="358"/>
      <c r="BP62" s="362">
        <v>0</v>
      </c>
      <c r="BQ62" s="358"/>
      <c r="BR62" s="358"/>
      <c r="BS62" s="358"/>
      <c r="BT62" s="358"/>
      <c r="BU62" s="358"/>
      <c r="BV62" s="358"/>
      <c r="BW62" s="358"/>
    </row>
    <row r="63" spans="1:75" ht="56.25" x14ac:dyDescent="0.3">
      <c r="A63" s="358"/>
      <c r="B63" s="358"/>
      <c r="C63" s="358"/>
      <c r="D63" s="378"/>
      <c r="E63" s="467" t="s">
        <v>229</v>
      </c>
      <c r="F63" s="394">
        <v>4470.807560811204</v>
      </c>
      <c r="G63" s="394">
        <v>4360</v>
      </c>
      <c r="H63" s="395">
        <v>6316.4027808112041</v>
      </c>
      <c r="I63" s="394">
        <v>6824</v>
      </c>
      <c r="J63" s="396">
        <f t="shared" si="2"/>
        <v>447080756.08112037</v>
      </c>
      <c r="K63" s="425"/>
      <c r="L63" s="397" t="e">
        <f>F63-#REF!</f>
        <v>#REF!</v>
      </c>
      <c r="M63" s="397" t="e">
        <f>G63-#REF!</f>
        <v>#REF!</v>
      </c>
      <c r="N63" s="397" t="e">
        <f>H63-#REF!</f>
        <v>#REF!</v>
      </c>
      <c r="O63" s="397" t="e">
        <f>I62-#REF!</f>
        <v>#VALUE!</v>
      </c>
      <c r="P63" s="358"/>
      <c r="Q63" s="399">
        <v>4243.3650729998999</v>
      </c>
      <c r="R63" s="399">
        <v>5375.4083574872402</v>
      </c>
      <c r="S63" s="399">
        <v>8328.3526829998991</v>
      </c>
      <c r="T63" s="399">
        <v>9946.05528780024</v>
      </c>
      <c r="U63" s="400"/>
      <c r="V63" s="400">
        <f t="shared" si="7"/>
        <v>227.44248781130409</v>
      </c>
      <c r="W63" s="400">
        <f t="shared" si="7"/>
        <v>-1015.4083574872402</v>
      </c>
      <c r="X63" s="400">
        <f t="shared" si="7"/>
        <v>-2011.949902188695</v>
      </c>
      <c r="Y63" s="400" t="e">
        <f t="shared" si="17"/>
        <v>#VALUE!</v>
      </c>
      <c r="Z63" s="362"/>
      <c r="AA63" s="401">
        <f t="shared" si="8"/>
        <v>631.64027808112041</v>
      </c>
      <c r="AB63" s="401" t="e">
        <f t="shared" si="18"/>
        <v>#VALUE!</v>
      </c>
      <c r="AC63" s="362"/>
      <c r="AD63" s="362"/>
      <c r="AE63" s="362"/>
      <c r="AF63" s="358"/>
      <c r="AG63" s="358"/>
      <c r="AH63" s="358"/>
      <c r="AI63" s="358"/>
      <c r="AJ63" s="358"/>
      <c r="AK63" s="358"/>
      <c r="AL63" s="359">
        <v>3708.0098281690498</v>
      </c>
      <c r="AM63" s="359"/>
      <c r="AN63" s="359"/>
      <c r="AO63" s="359">
        <f t="shared" si="9"/>
        <v>762.79773264215419</v>
      </c>
      <c r="AP63" s="402">
        <f t="shared" si="10"/>
        <v>631.64027808112041</v>
      </c>
      <c r="AQ63" s="402" t="e">
        <f t="shared" si="19"/>
        <v>#VALUE!</v>
      </c>
      <c r="AR63" s="359">
        <v>6746.4576781690503</v>
      </c>
      <c r="AS63" s="359">
        <f t="shared" si="11"/>
        <v>-430.05489735784613</v>
      </c>
      <c r="AT63" s="358"/>
      <c r="AU63" s="358"/>
      <c r="AV63" s="403"/>
      <c r="AW63" s="403">
        <f t="shared" si="12"/>
        <v>4471</v>
      </c>
      <c r="AX63" s="403">
        <f t="shared" si="12"/>
        <v>4360</v>
      </c>
      <c r="AY63" s="403">
        <f t="shared" si="12"/>
        <v>6316</v>
      </c>
      <c r="AZ63" s="403" t="e">
        <f t="shared" si="20"/>
        <v>#VALUE!</v>
      </c>
      <c r="BA63" s="358"/>
      <c r="BB63" s="358"/>
      <c r="BC63" s="358"/>
      <c r="BD63" s="360"/>
      <c r="BE63" s="358"/>
      <c r="BF63" s="358"/>
      <c r="BG63" s="358"/>
      <c r="BH63" s="358"/>
      <c r="BI63" s="358"/>
      <c r="BJ63" s="358"/>
      <c r="BK63" s="358"/>
      <c r="BL63" s="358"/>
      <c r="BM63" s="358"/>
      <c r="BN63" s="358"/>
      <c r="BO63" s="358"/>
      <c r="BP63" s="362">
        <v>447080756.08112037</v>
      </c>
      <c r="BQ63" s="358"/>
      <c r="BR63" s="358"/>
      <c r="BS63" s="358"/>
      <c r="BT63" s="358"/>
      <c r="BU63" s="358"/>
      <c r="BV63" s="358"/>
      <c r="BW63" s="358"/>
    </row>
    <row r="64" spans="1:75" ht="18.75" x14ac:dyDescent="0.3">
      <c r="A64" s="358"/>
      <c r="B64" s="358"/>
      <c r="C64" s="358"/>
      <c r="D64" s="378"/>
      <c r="E64" s="407" t="s">
        <v>230</v>
      </c>
      <c r="F64" s="394">
        <v>1993.0473334999999</v>
      </c>
      <c r="G64" s="394">
        <v>1985.89</v>
      </c>
      <c r="H64" s="395">
        <v>2017.3534935</v>
      </c>
      <c r="I64" s="394">
        <v>2020</v>
      </c>
      <c r="J64" s="396">
        <f t="shared" si="2"/>
        <v>199304733.34999999</v>
      </c>
      <c r="K64" s="396"/>
      <c r="L64" s="397" t="e">
        <f>F64-#REF!</f>
        <v>#REF!</v>
      </c>
      <c r="M64" s="397" t="e">
        <f>G64-#REF!</f>
        <v>#REF!</v>
      </c>
      <c r="N64" s="397" t="e">
        <f>H64-#REF!</f>
        <v>#REF!</v>
      </c>
      <c r="O64" s="397" t="e">
        <f>I63-#REF!</f>
        <v>#REF!</v>
      </c>
      <c r="P64" s="358"/>
      <c r="Q64" s="399">
        <v>4549.6754614000001</v>
      </c>
      <c r="R64" s="399">
        <v>5525.6914765399997</v>
      </c>
      <c r="S64" s="399">
        <v>5014.1198670631802</v>
      </c>
      <c r="T64" s="399">
        <v>5969.0651789571202</v>
      </c>
      <c r="U64" s="400"/>
      <c r="V64" s="400">
        <f t="shared" si="7"/>
        <v>-2556.6281279000004</v>
      </c>
      <c r="W64" s="400">
        <f t="shared" si="7"/>
        <v>-3539.8014765399994</v>
      </c>
      <c r="X64" s="400">
        <f t="shared" si="7"/>
        <v>-2996.7663735631804</v>
      </c>
      <c r="Y64" s="400">
        <f t="shared" si="17"/>
        <v>854.93482104287978</v>
      </c>
      <c r="Z64" s="362"/>
      <c r="AA64" s="401">
        <f t="shared" si="8"/>
        <v>201.73534935000001</v>
      </c>
      <c r="AB64" s="401">
        <f t="shared" si="18"/>
        <v>682.4</v>
      </c>
      <c r="AC64" s="362"/>
      <c r="AD64" s="362"/>
      <c r="AE64" s="362"/>
      <c r="AF64" s="358"/>
      <c r="AG64" s="358"/>
      <c r="AH64" s="358"/>
      <c r="AI64" s="358"/>
      <c r="AJ64" s="358"/>
      <c r="AK64" s="358"/>
      <c r="AL64" s="359">
        <v>1359.19125276</v>
      </c>
      <c r="AM64" s="359"/>
      <c r="AN64" s="359"/>
      <c r="AO64" s="359">
        <f t="shared" si="9"/>
        <v>633.85608073999992</v>
      </c>
      <c r="AP64" s="409">
        <f t="shared" ref="AP64:AQ71" si="21">H64/10</f>
        <v>201.73534935000001</v>
      </c>
      <c r="AQ64" s="409">
        <f t="shared" si="19"/>
        <v>682.4</v>
      </c>
      <c r="AR64" s="359">
        <v>1807.4861627600001</v>
      </c>
      <c r="AS64" s="359">
        <f t="shared" si="11"/>
        <v>209.86733073999994</v>
      </c>
      <c r="AT64" s="358"/>
      <c r="AU64" s="358"/>
      <c r="AV64" s="403"/>
      <c r="AW64" s="403">
        <f t="shared" si="12"/>
        <v>1993</v>
      </c>
      <c r="AX64" s="403">
        <f t="shared" si="12"/>
        <v>1986</v>
      </c>
      <c r="AY64" s="403">
        <f t="shared" si="12"/>
        <v>2017</v>
      </c>
      <c r="AZ64" s="403">
        <f t="shared" si="20"/>
        <v>6824</v>
      </c>
      <c r="BA64" s="358"/>
      <c r="BB64" s="358"/>
      <c r="BC64" s="358"/>
      <c r="BD64" s="360"/>
      <c r="BE64" s="358"/>
      <c r="BF64" s="358"/>
      <c r="BG64" s="358"/>
      <c r="BH64" s="358"/>
      <c r="BI64" s="358"/>
      <c r="BJ64" s="358"/>
      <c r="BK64" s="358"/>
      <c r="BL64" s="358"/>
      <c r="BM64" s="358"/>
      <c r="BN64" s="358"/>
      <c r="BO64" s="358"/>
      <c r="BP64" s="362">
        <v>199304733.34999999</v>
      </c>
      <c r="BQ64" s="358"/>
      <c r="BR64" s="358"/>
      <c r="BS64" s="358"/>
      <c r="BT64" s="358"/>
      <c r="BU64" s="358"/>
      <c r="BV64" s="358"/>
      <c r="BW64" s="358"/>
    </row>
    <row r="65" spans="1:75" ht="18.75" x14ac:dyDescent="0.3">
      <c r="A65" s="358"/>
      <c r="B65" s="358"/>
      <c r="C65" s="358"/>
      <c r="D65" s="378"/>
      <c r="E65" s="261" t="s">
        <v>218</v>
      </c>
      <c r="F65" s="394">
        <v>398.84690999999998</v>
      </c>
      <c r="G65" s="394">
        <v>180.99</v>
      </c>
      <c r="H65" s="395">
        <v>480.45186999999999</v>
      </c>
      <c r="I65" s="394">
        <v>181</v>
      </c>
      <c r="J65" s="396">
        <f t="shared" si="2"/>
        <v>39884691</v>
      </c>
      <c r="K65" s="460"/>
      <c r="L65" s="397" t="e">
        <f>F65-#REF!</f>
        <v>#REF!</v>
      </c>
      <c r="M65" s="397" t="e">
        <f>G65-#REF!</f>
        <v>#REF!</v>
      </c>
      <c r="N65" s="397" t="e">
        <f>H65-#REF!</f>
        <v>#REF!</v>
      </c>
      <c r="O65" s="397" t="e">
        <f>I64-#REF!</f>
        <v>#REF!</v>
      </c>
      <c r="P65" s="358"/>
      <c r="Q65" s="461">
        <v>407.57988</v>
      </c>
      <c r="R65" s="461">
        <v>427.00736211495399</v>
      </c>
      <c r="S65" s="461">
        <v>438.98460999999998</v>
      </c>
      <c r="T65" s="461">
        <v>475.70738999999998</v>
      </c>
      <c r="U65" s="462"/>
      <c r="V65" s="400">
        <f t="shared" ref="V65:X71" si="22">F65-Q65</f>
        <v>-8.732970000000023</v>
      </c>
      <c r="W65" s="400">
        <f t="shared" si="22"/>
        <v>-246.01736211495398</v>
      </c>
      <c r="X65" s="400">
        <f t="shared" si="22"/>
        <v>41.46726000000001</v>
      </c>
      <c r="Y65" s="400">
        <f t="shared" si="17"/>
        <v>1544.29261</v>
      </c>
      <c r="Z65" s="362"/>
      <c r="AA65" s="401">
        <f t="shared" ref="AA65:AA71" si="23">H65/10</f>
        <v>48.045186999999999</v>
      </c>
      <c r="AB65" s="401">
        <f t="shared" si="18"/>
        <v>202</v>
      </c>
      <c r="AC65" s="362"/>
      <c r="AD65" s="362"/>
      <c r="AE65" s="362"/>
      <c r="AF65" s="358"/>
      <c r="AG65" s="358"/>
      <c r="AH65" s="358"/>
      <c r="AI65" s="358"/>
      <c r="AJ65" s="358"/>
      <c r="AK65" s="358"/>
      <c r="AL65" s="359">
        <v>439.29881999999998</v>
      </c>
      <c r="AM65" s="359"/>
      <c r="AN65" s="359"/>
      <c r="AO65" s="359">
        <f t="shared" si="9"/>
        <v>-40.451909999999998</v>
      </c>
      <c r="AP65" s="402">
        <f t="shared" si="21"/>
        <v>48.045186999999999</v>
      </c>
      <c r="AQ65" s="402">
        <f t="shared" si="19"/>
        <v>202</v>
      </c>
      <c r="AR65" s="359">
        <v>465.98289</v>
      </c>
      <c r="AS65" s="359">
        <f t="shared" si="11"/>
        <v>14.468979999999988</v>
      </c>
      <c r="AT65" s="358"/>
      <c r="AU65" s="358"/>
      <c r="AV65" s="403"/>
      <c r="AW65" s="403">
        <f t="shared" si="12"/>
        <v>399</v>
      </c>
      <c r="AX65" s="403">
        <f t="shared" si="12"/>
        <v>181</v>
      </c>
      <c r="AY65" s="403">
        <f t="shared" si="12"/>
        <v>480</v>
      </c>
      <c r="AZ65" s="403">
        <f t="shared" si="20"/>
        <v>2020</v>
      </c>
      <c r="BA65" s="358"/>
      <c r="BB65" s="358"/>
      <c r="BC65" s="358"/>
      <c r="BD65" s="360"/>
      <c r="BE65" s="358"/>
      <c r="BF65" s="358"/>
      <c r="BG65" s="358"/>
      <c r="BH65" s="358"/>
      <c r="BI65" s="358"/>
      <c r="BJ65" s="358"/>
      <c r="BK65" s="358"/>
      <c r="BL65" s="358"/>
      <c r="BM65" s="358"/>
      <c r="BN65" s="358"/>
      <c r="BO65" s="358"/>
      <c r="BP65" s="362">
        <v>39884691</v>
      </c>
      <c r="BQ65" s="358"/>
      <c r="BR65" s="358"/>
      <c r="BS65" s="358"/>
      <c r="BT65" s="358"/>
      <c r="BU65" s="358"/>
      <c r="BV65" s="358"/>
      <c r="BW65" s="358"/>
    </row>
    <row r="66" spans="1:75" ht="18.75" x14ac:dyDescent="0.3">
      <c r="A66" s="358"/>
      <c r="B66" s="358"/>
      <c r="C66" s="358"/>
      <c r="D66" s="378"/>
      <c r="E66" s="261" t="s">
        <v>231</v>
      </c>
      <c r="F66" s="394">
        <v>2416.7169885000003</v>
      </c>
      <c r="G66" s="394">
        <v>2284.4899999999998</v>
      </c>
      <c r="H66" s="433">
        <v>2784.5782273</v>
      </c>
      <c r="I66" s="432">
        <v>2855</v>
      </c>
      <c r="J66" s="396">
        <f t="shared" si="2"/>
        <v>241671698.85000002</v>
      </c>
      <c r="K66" s="460"/>
      <c r="L66" s="397" t="e">
        <f>F66-#REF!</f>
        <v>#REF!</v>
      </c>
      <c r="M66" s="397" t="e">
        <f>G66-#REF!</f>
        <v>#REF!</v>
      </c>
      <c r="N66" s="397" t="e">
        <f>H66-#REF!</f>
        <v>#REF!</v>
      </c>
      <c r="O66" s="397" t="e">
        <f>I65-#REF!</f>
        <v>#REF!</v>
      </c>
      <c r="P66" s="470"/>
      <c r="Q66" s="461">
        <v>1390.48691284147</v>
      </c>
      <c r="R66" s="461">
        <v>2027.8683758043701</v>
      </c>
      <c r="S66" s="461">
        <v>2830.9441370080399</v>
      </c>
      <c r="T66" s="461">
        <v>3631.5303003033</v>
      </c>
      <c r="U66" s="462"/>
      <c r="V66" s="400">
        <f t="shared" si="22"/>
        <v>1026.2300756585303</v>
      </c>
      <c r="W66" s="400">
        <f t="shared" si="22"/>
        <v>256.62162419562969</v>
      </c>
      <c r="X66" s="400">
        <f t="shared" si="22"/>
        <v>-46.365909708039908</v>
      </c>
      <c r="Y66" s="400">
        <f t="shared" si="17"/>
        <v>-3450.5303003033</v>
      </c>
      <c r="Z66" s="362"/>
      <c r="AA66" s="401">
        <f t="shared" si="23"/>
        <v>278.45782272999998</v>
      </c>
      <c r="AB66" s="401">
        <f t="shared" si="18"/>
        <v>18.100000000000001</v>
      </c>
      <c r="AC66" s="362"/>
      <c r="AD66" s="362"/>
      <c r="AE66" s="362"/>
      <c r="AF66" s="358"/>
      <c r="AG66" s="358"/>
      <c r="AH66" s="358"/>
      <c r="AI66" s="358"/>
      <c r="AJ66" s="358"/>
      <c r="AK66" s="358"/>
      <c r="AL66" s="359">
        <v>932.49653279999904</v>
      </c>
      <c r="AM66" s="359"/>
      <c r="AN66" s="359"/>
      <c r="AO66" s="359">
        <f t="shared" si="9"/>
        <v>1484.2204557000014</v>
      </c>
      <c r="AP66" s="402">
        <f t="shared" si="21"/>
        <v>278.45782272999998</v>
      </c>
      <c r="AQ66" s="402">
        <f t="shared" si="19"/>
        <v>18.100000000000001</v>
      </c>
      <c r="AR66" s="359">
        <v>1452.4164686626</v>
      </c>
      <c r="AS66" s="359">
        <f t="shared" si="11"/>
        <v>1332.1617586374</v>
      </c>
      <c r="AT66" s="358"/>
      <c r="AU66" s="358"/>
      <c r="AV66" s="403"/>
      <c r="AW66" s="403">
        <f t="shared" si="12"/>
        <v>2417</v>
      </c>
      <c r="AX66" s="403">
        <f t="shared" si="12"/>
        <v>2284</v>
      </c>
      <c r="AY66" s="403">
        <f t="shared" si="12"/>
        <v>2785</v>
      </c>
      <c r="AZ66" s="403">
        <f t="shared" si="20"/>
        <v>181</v>
      </c>
      <c r="BA66" s="358"/>
      <c r="BB66" s="358"/>
      <c r="BC66" s="358"/>
      <c r="BD66" s="360"/>
      <c r="BE66" s="358"/>
      <c r="BF66" s="358"/>
      <c r="BG66" s="358"/>
      <c r="BH66" s="358"/>
      <c r="BI66" s="358"/>
      <c r="BJ66" s="358"/>
      <c r="BK66" s="358"/>
      <c r="BL66" s="358"/>
      <c r="BM66" s="358"/>
      <c r="BN66" s="358"/>
      <c r="BO66" s="358"/>
      <c r="BP66" s="362">
        <v>241571698.85000002</v>
      </c>
      <c r="BQ66" s="358"/>
      <c r="BR66" s="358"/>
      <c r="BS66" s="358"/>
      <c r="BT66" s="358"/>
      <c r="BU66" s="358"/>
      <c r="BV66" s="358"/>
      <c r="BW66" s="358"/>
    </row>
    <row r="67" spans="1:75" ht="18.75" x14ac:dyDescent="0.3">
      <c r="A67" s="358"/>
      <c r="B67" s="358"/>
      <c r="C67" s="358"/>
      <c r="D67" s="378"/>
      <c r="E67" s="449" t="s">
        <v>232</v>
      </c>
      <c r="F67" s="412">
        <f t="array" ref="F67">SUM(ROUND(F59:F66,0))</f>
        <v>12014</v>
      </c>
      <c r="G67" s="412">
        <f>ROUND(SUM(G59:G66),0)</f>
        <v>11437</v>
      </c>
      <c r="H67" s="412">
        <f t="array" ref="H67">SUM(ROUND(H59:H66,0))</f>
        <v>14384</v>
      </c>
      <c r="I67" s="412">
        <v>14539</v>
      </c>
      <c r="J67" s="396">
        <f t="shared" si="2"/>
        <v>1201400000</v>
      </c>
      <c r="K67" s="413"/>
      <c r="L67" s="397" t="e">
        <f>F67-#REF!</f>
        <v>#REF!</v>
      </c>
      <c r="M67" s="397" t="e">
        <f>G67-#REF!</f>
        <v>#REF!</v>
      </c>
      <c r="N67" s="397" t="e">
        <f>H67-#REF!</f>
        <v>#REF!</v>
      </c>
      <c r="O67" s="397" t="e">
        <f>I66-#REF!</f>
        <v>#REF!</v>
      </c>
      <c r="P67" s="358"/>
      <c r="Q67" s="414">
        <v>11938.701607241401</v>
      </c>
      <c r="R67" s="414">
        <v>18622.148369646598</v>
      </c>
      <c r="S67" s="414">
        <v>18125.7934980711</v>
      </c>
      <c r="T67" s="414">
        <v>21418.530947060699</v>
      </c>
      <c r="U67" s="415"/>
      <c r="V67" s="400">
        <f t="shared" si="22"/>
        <v>75.298392758599221</v>
      </c>
      <c r="W67" s="400">
        <f t="shared" si="22"/>
        <v>-7185.1483696465984</v>
      </c>
      <c r="X67" s="400">
        <f t="shared" si="22"/>
        <v>-3741.7934980710997</v>
      </c>
      <c r="Y67" s="400">
        <f t="shared" si="17"/>
        <v>-18563.530947060699</v>
      </c>
      <c r="Z67" s="362"/>
      <c r="AA67" s="401">
        <f t="shared" si="23"/>
        <v>1438.4</v>
      </c>
      <c r="AB67" s="401">
        <f t="shared" si="18"/>
        <v>285.5</v>
      </c>
      <c r="AC67" s="362"/>
      <c r="AD67" s="362"/>
      <c r="AE67" s="362"/>
      <c r="AF67" s="358"/>
      <c r="AG67" s="358"/>
      <c r="AH67" s="358"/>
      <c r="AI67" s="358"/>
      <c r="AJ67" s="358"/>
      <c r="AK67" s="358"/>
      <c r="AL67" s="359">
        <v>10600.623733729</v>
      </c>
      <c r="AM67" s="359"/>
      <c r="AN67" s="359"/>
      <c r="AO67" s="359">
        <f t="shared" si="9"/>
        <v>1413.3762662709996</v>
      </c>
      <c r="AP67" s="402">
        <f t="shared" si="21"/>
        <v>1438.4</v>
      </c>
      <c r="AQ67" s="402">
        <f t="shared" si="19"/>
        <v>285.5</v>
      </c>
      <c r="AR67" s="359">
        <v>14763.028269591599</v>
      </c>
      <c r="AS67" s="359">
        <f t="shared" si="11"/>
        <v>-379.02826959159938</v>
      </c>
      <c r="AT67" s="358"/>
      <c r="AU67" s="358"/>
      <c r="AV67" s="403">
        <f>H67-H59</f>
        <v>12286.20737</v>
      </c>
      <c r="AW67" s="403">
        <f t="shared" si="12"/>
        <v>12014</v>
      </c>
      <c r="AX67" s="403">
        <f t="shared" si="12"/>
        <v>11437</v>
      </c>
      <c r="AY67" s="403">
        <f t="shared" si="12"/>
        <v>14384</v>
      </c>
      <c r="AZ67" s="403">
        <f t="shared" si="20"/>
        <v>2855</v>
      </c>
      <c r="BA67" s="358"/>
      <c r="BB67" s="358"/>
      <c r="BC67" s="358"/>
      <c r="BD67" s="360"/>
      <c r="BE67" s="358"/>
      <c r="BF67" s="358"/>
      <c r="BG67" s="358"/>
      <c r="BH67" s="358"/>
      <c r="BI67" s="358"/>
      <c r="BJ67" s="358"/>
      <c r="BK67" s="358"/>
      <c r="BL67" s="358"/>
      <c r="BM67" s="358"/>
      <c r="BN67" s="358"/>
      <c r="BO67" s="358"/>
      <c r="BP67" s="362">
        <v>1201258827.8750012</v>
      </c>
      <c r="BQ67" s="358"/>
      <c r="BR67" s="358"/>
      <c r="BS67" s="358"/>
      <c r="BT67" s="358"/>
      <c r="BU67" s="358"/>
      <c r="BV67" s="358"/>
      <c r="BW67" s="358"/>
    </row>
    <row r="68" spans="1:75" ht="9.9499999999999993" customHeight="1" x14ac:dyDescent="0.3">
      <c r="A68" s="358"/>
      <c r="B68" s="358"/>
      <c r="C68" s="358"/>
      <c r="D68" s="378"/>
      <c r="E68" s="449"/>
      <c r="F68" s="416"/>
      <c r="G68" s="416"/>
      <c r="H68" s="417"/>
      <c r="I68" s="463"/>
      <c r="J68" s="396">
        <f t="shared" si="2"/>
        <v>0</v>
      </c>
      <c r="K68" s="413"/>
      <c r="L68" s="397" t="e">
        <f>F68-#REF!</f>
        <v>#REF!</v>
      </c>
      <c r="M68" s="397" t="e">
        <f>G68-#REF!</f>
        <v>#REF!</v>
      </c>
      <c r="N68" s="397" t="e">
        <f>H68-#REF!</f>
        <v>#REF!</v>
      </c>
      <c r="O68" s="397" t="e">
        <f>I67-#REF!</f>
        <v>#REF!</v>
      </c>
      <c r="P68" s="358"/>
      <c r="Q68" s="418"/>
      <c r="R68" s="418"/>
      <c r="S68" s="418"/>
      <c r="T68" s="418"/>
      <c r="U68" s="415"/>
      <c r="V68" s="400">
        <f t="shared" si="22"/>
        <v>0</v>
      </c>
      <c r="W68" s="400">
        <f t="shared" si="22"/>
        <v>0</v>
      </c>
      <c r="X68" s="400">
        <f t="shared" si="22"/>
        <v>0</v>
      </c>
      <c r="Y68" s="400">
        <f t="shared" si="17"/>
        <v>14539</v>
      </c>
      <c r="Z68" s="362"/>
      <c r="AA68" s="401">
        <f t="shared" si="23"/>
        <v>0</v>
      </c>
      <c r="AB68" s="401">
        <f t="shared" si="18"/>
        <v>1453.9</v>
      </c>
      <c r="AC68" s="362"/>
      <c r="AD68" s="362"/>
      <c r="AE68" s="362"/>
      <c r="AF68" s="358"/>
      <c r="AG68" s="358"/>
      <c r="AH68" s="358"/>
      <c r="AI68" s="358"/>
      <c r="AJ68" s="358"/>
      <c r="AK68" s="358"/>
      <c r="AL68" s="359"/>
      <c r="AM68" s="359"/>
      <c r="AN68" s="359"/>
      <c r="AO68" s="359">
        <f t="shared" si="9"/>
        <v>0</v>
      </c>
      <c r="AP68" s="402">
        <f t="shared" si="21"/>
        <v>0</v>
      </c>
      <c r="AQ68" s="402">
        <f t="shared" si="19"/>
        <v>1453.9</v>
      </c>
      <c r="AR68" s="359"/>
      <c r="AS68" s="359">
        <f t="shared" si="11"/>
        <v>0</v>
      </c>
      <c r="AT68" s="358"/>
      <c r="AU68" s="358"/>
      <c r="AV68" s="403"/>
      <c r="AW68" s="403"/>
      <c r="AX68" s="403"/>
      <c r="AY68" s="403"/>
      <c r="AZ68" s="403"/>
      <c r="BA68" s="358"/>
      <c r="BB68" s="358"/>
      <c r="BC68" s="358"/>
      <c r="BD68" s="360"/>
      <c r="BE68" s="358"/>
      <c r="BF68" s="358"/>
      <c r="BG68" s="358"/>
      <c r="BH68" s="358"/>
      <c r="BI68" s="358"/>
      <c r="BJ68" s="358"/>
      <c r="BK68" s="358"/>
      <c r="BL68" s="358"/>
      <c r="BM68" s="358"/>
      <c r="BN68" s="358"/>
      <c r="BO68" s="358"/>
      <c r="BP68" s="362">
        <v>0</v>
      </c>
      <c r="BQ68" s="358"/>
      <c r="BR68" s="358"/>
      <c r="BS68" s="358"/>
      <c r="BT68" s="358"/>
      <c r="BU68" s="358"/>
      <c r="BV68" s="358"/>
      <c r="BW68" s="358"/>
    </row>
    <row r="69" spans="1:75" ht="18.75" x14ac:dyDescent="0.3">
      <c r="A69" s="358"/>
      <c r="B69" s="358"/>
      <c r="C69" s="358"/>
      <c r="D69" s="384" t="s">
        <v>233</v>
      </c>
      <c r="E69" s="449" t="s">
        <v>234</v>
      </c>
      <c r="F69" s="445">
        <f>F55+F67</f>
        <v>22544</v>
      </c>
      <c r="G69" s="445">
        <f>G55+G67</f>
        <v>20946</v>
      </c>
      <c r="H69" s="446">
        <f>H55+H67</f>
        <v>26177</v>
      </c>
      <c r="I69" s="445">
        <v>25359</v>
      </c>
      <c r="J69" s="396">
        <f t="shared" si="2"/>
        <v>2254400000</v>
      </c>
      <c r="K69" s="413"/>
      <c r="L69" s="397" t="e">
        <f>F69-#REF!</f>
        <v>#REF!</v>
      </c>
      <c r="M69" s="397" t="e">
        <f>G69-#REF!</f>
        <v>#REF!</v>
      </c>
      <c r="N69" s="397" t="e">
        <f>H69-#REF!</f>
        <v>#REF!</v>
      </c>
      <c r="O69" s="397" t="e">
        <f>I69-#REF!</f>
        <v>#REF!</v>
      </c>
      <c r="P69" s="358"/>
      <c r="Q69" s="414">
        <v>21520.401864739899</v>
      </c>
      <c r="R69" s="414">
        <v>26591.820724743098</v>
      </c>
      <c r="S69" s="414">
        <v>28947.942528937601</v>
      </c>
      <c r="T69" s="414">
        <v>30428.791317916301</v>
      </c>
      <c r="U69" s="415"/>
      <c r="V69" s="400">
        <f t="shared" si="22"/>
        <v>1023.5981352601011</v>
      </c>
      <c r="W69" s="400">
        <f t="shared" si="22"/>
        <v>-5645.8207247430983</v>
      </c>
      <c r="X69" s="400">
        <f t="shared" si="22"/>
        <v>-2770.9425289376013</v>
      </c>
      <c r="Y69" s="400">
        <f>I69-T69</f>
        <v>-5069.7913179163006</v>
      </c>
      <c r="Z69" s="362"/>
      <c r="AA69" s="401">
        <f t="shared" si="23"/>
        <v>2617.6999999999998</v>
      </c>
      <c r="AB69" s="401">
        <f>I69/10</f>
        <v>2535.9</v>
      </c>
      <c r="AC69" s="362"/>
      <c r="AD69" s="362"/>
      <c r="AE69" s="362"/>
      <c r="AF69" s="358"/>
      <c r="AG69" s="358"/>
      <c r="AH69" s="358"/>
      <c r="AI69" s="358"/>
      <c r="AJ69" s="358"/>
      <c r="AK69" s="358"/>
      <c r="AL69" s="359">
        <v>21694.464195969002</v>
      </c>
      <c r="AM69" s="359"/>
      <c r="AN69" s="359"/>
      <c r="AO69" s="359">
        <f t="shared" si="9"/>
        <v>849.53580403099841</v>
      </c>
      <c r="AP69" s="402">
        <f t="shared" si="21"/>
        <v>2617.6999999999998</v>
      </c>
      <c r="AQ69" s="402">
        <f t="shared" si="21"/>
        <v>2535.9</v>
      </c>
      <c r="AR69" s="359">
        <v>26706.901682624</v>
      </c>
      <c r="AS69" s="359">
        <f t="shared" si="11"/>
        <v>-529.90168262400039</v>
      </c>
      <c r="AT69" s="358"/>
      <c r="AU69" s="358"/>
      <c r="AV69" s="403"/>
      <c r="AW69" s="403">
        <f t="shared" si="12"/>
        <v>22544</v>
      </c>
      <c r="AX69" s="403">
        <f t="shared" si="12"/>
        <v>20946</v>
      </c>
      <c r="AY69" s="403">
        <f t="shared" si="12"/>
        <v>26177</v>
      </c>
      <c r="AZ69" s="403">
        <f>ROUND(I69,0)</f>
        <v>25359</v>
      </c>
      <c r="BA69" s="358"/>
      <c r="BB69" s="358"/>
      <c r="BC69" s="358"/>
      <c r="BD69" s="360"/>
      <c r="BE69" s="358"/>
      <c r="BF69" s="358"/>
      <c r="BG69" s="358"/>
      <c r="BH69" s="358"/>
      <c r="BI69" s="358"/>
      <c r="BJ69" s="358"/>
      <c r="BK69" s="358"/>
      <c r="BL69" s="358"/>
      <c r="BM69" s="358"/>
      <c r="BN69" s="358"/>
      <c r="BO69" s="358"/>
      <c r="BP69" s="362">
        <v>2254380108.9811206</v>
      </c>
      <c r="BQ69" s="358"/>
      <c r="BR69" s="358"/>
      <c r="BS69" s="358"/>
      <c r="BT69" s="358"/>
      <c r="BU69" s="358"/>
      <c r="BV69" s="358"/>
      <c r="BW69" s="358"/>
    </row>
    <row r="70" spans="1:75" ht="9.9499999999999993" customHeight="1" x14ac:dyDescent="0.3">
      <c r="A70" s="358"/>
      <c r="B70" s="358"/>
      <c r="C70" s="358"/>
      <c r="D70" s="378"/>
      <c r="E70" s="449"/>
      <c r="F70" s="471"/>
      <c r="G70" s="471"/>
      <c r="H70" s="472"/>
      <c r="I70" s="471"/>
      <c r="J70" s="396">
        <f t="shared" si="2"/>
        <v>0</v>
      </c>
      <c r="K70" s="413"/>
      <c r="L70" s="397" t="e">
        <f>F70-#REF!</f>
        <v>#REF!</v>
      </c>
      <c r="M70" s="397" t="e">
        <f>G70-#REF!</f>
        <v>#REF!</v>
      </c>
      <c r="N70" s="397" t="e">
        <f>H70-#REF!</f>
        <v>#REF!</v>
      </c>
      <c r="O70" s="397" t="e">
        <f>I70-#REF!</f>
        <v>#REF!</v>
      </c>
      <c r="P70" s="358"/>
      <c r="Q70" s="473"/>
      <c r="R70" s="473"/>
      <c r="S70" s="473"/>
      <c r="T70" s="473"/>
      <c r="U70" s="415"/>
      <c r="V70" s="400">
        <f t="shared" si="22"/>
        <v>0</v>
      </c>
      <c r="W70" s="400">
        <f t="shared" si="22"/>
        <v>0</v>
      </c>
      <c r="X70" s="400">
        <f t="shared" si="22"/>
        <v>0</v>
      </c>
      <c r="Y70" s="400">
        <f>I70-T70</f>
        <v>0</v>
      </c>
      <c r="Z70" s="362"/>
      <c r="AA70" s="401">
        <f t="shared" si="23"/>
        <v>0</v>
      </c>
      <c r="AB70" s="401">
        <f>I70/10</f>
        <v>0</v>
      </c>
      <c r="AC70" s="362"/>
      <c r="AD70" s="362"/>
      <c r="AE70" s="362"/>
      <c r="AF70" s="358"/>
      <c r="AG70" s="358"/>
      <c r="AH70" s="358"/>
      <c r="AI70" s="358"/>
      <c r="AJ70" s="358"/>
      <c r="AK70" s="358"/>
      <c r="AL70" s="359"/>
      <c r="AM70" s="359"/>
      <c r="AN70" s="359"/>
      <c r="AO70" s="359">
        <f t="shared" si="9"/>
        <v>0</v>
      </c>
      <c r="AP70" s="402">
        <f t="shared" si="21"/>
        <v>0</v>
      </c>
      <c r="AQ70" s="402">
        <f t="shared" si="21"/>
        <v>0</v>
      </c>
      <c r="AR70" s="359"/>
      <c r="AS70" s="359">
        <f t="shared" si="11"/>
        <v>0</v>
      </c>
      <c r="AT70" s="358"/>
      <c r="AU70" s="358"/>
      <c r="AV70" s="403"/>
      <c r="AW70" s="403"/>
      <c r="AX70" s="403"/>
      <c r="AY70" s="403"/>
      <c r="AZ70" s="403"/>
      <c r="BA70" s="358"/>
      <c r="BB70" s="358"/>
      <c r="BC70" s="358"/>
      <c r="BD70" s="360"/>
      <c r="BE70" s="358"/>
      <c r="BF70" s="358"/>
      <c r="BG70" s="358"/>
      <c r="BH70" s="358"/>
      <c r="BI70" s="358"/>
      <c r="BJ70" s="358"/>
      <c r="BK70" s="358"/>
      <c r="BL70" s="358"/>
      <c r="BM70" s="358"/>
      <c r="BN70" s="358"/>
      <c r="BO70" s="358"/>
      <c r="BP70" s="362">
        <v>0</v>
      </c>
      <c r="BQ70" s="358"/>
      <c r="BR70" s="358"/>
      <c r="BS70" s="358"/>
      <c r="BT70" s="358"/>
      <c r="BU70" s="358"/>
      <c r="BV70" s="358"/>
      <c r="BW70" s="358"/>
    </row>
    <row r="71" spans="1:75" ht="18.75" x14ac:dyDescent="0.3">
      <c r="A71" s="358"/>
      <c r="B71" s="358"/>
      <c r="C71" s="358"/>
      <c r="D71" s="474"/>
      <c r="E71" s="438" t="s">
        <v>235</v>
      </c>
      <c r="F71" s="439">
        <f>F44+F69</f>
        <v>49363.318094006012</v>
      </c>
      <c r="G71" s="439">
        <f>G44+G69</f>
        <v>47264.619999999995</v>
      </c>
      <c r="H71" s="475">
        <f>H44+H69</f>
        <v>55960</v>
      </c>
      <c r="I71" s="439">
        <v>54091</v>
      </c>
      <c r="J71" s="396">
        <f t="shared" si="2"/>
        <v>4936331809.4006014</v>
      </c>
      <c r="K71" s="413"/>
      <c r="L71" s="397" t="e">
        <f>F71-#REF!</f>
        <v>#REF!</v>
      </c>
      <c r="M71" s="397" t="e">
        <f>G71-#REF!</f>
        <v>#REF!</v>
      </c>
      <c r="N71" s="397" t="e">
        <f>H71-#REF!</f>
        <v>#REF!</v>
      </c>
      <c r="O71" s="397" t="e">
        <f>I71-#REF!</f>
        <v>#REF!</v>
      </c>
      <c r="P71" s="358"/>
      <c r="Q71" s="414">
        <v>62188.718196777198</v>
      </c>
      <c r="R71" s="414">
        <v>70601.162113436396</v>
      </c>
      <c r="S71" s="414">
        <v>67070.616321928697</v>
      </c>
      <c r="T71" s="414">
        <v>79201.319356308901</v>
      </c>
      <c r="U71" s="415"/>
      <c r="V71" s="400">
        <f t="shared" si="22"/>
        <v>-12825.400102771186</v>
      </c>
      <c r="W71" s="400">
        <f t="shared" si="22"/>
        <v>-23336.542113436401</v>
      </c>
      <c r="X71" s="400">
        <f t="shared" si="22"/>
        <v>-11110.616321928697</v>
      </c>
      <c r="Y71" s="400">
        <f>I71-T71</f>
        <v>-25110.319356308901</v>
      </c>
      <c r="Z71" s="362"/>
      <c r="AA71" s="401">
        <f t="shared" si="23"/>
        <v>5596</v>
      </c>
      <c r="AB71" s="401">
        <f>I71/10</f>
        <v>5409.1</v>
      </c>
      <c r="AC71" s="362"/>
      <c r="AD71" s="362"/>
      <c r="AE71" s="362"/>
      <c r="AF71" s="358"/>
      <c r="AG71" s="358"/>
      <c r="AH71" s="358"/>
      <c r="AI71" s="358"/>
      <c r="AJ71" s="358"/>
      <c r="AK71" s="358"/>
      <c r="AL71" s="359">
        <v>48062.726422046202</v>
      </c>
      <c r="AM71" s="359"/>
      <c r="AN71" s="359"/>
      <c r="AO71" s="359">
        <f t="shared" si="9"/>
        <v>1300.5916719598099</v>
      </c>
      <c r="AP71" s="402">
        <f t="shared" si="21"/>
        <v>5596</v>
      </c>
      <c r="AQ71" s="402">
        <f t="shared" si="21"/>
        <v>5409.1</v>
      </c>
      <c r="AR71" s="359">
        <v>47887.683515379802</v>
      </c>
      <c r="AS71" s="359">
        <f t="shared" si="11"/>
        <v>8072.316484620198</v>
      </c>
      <c r="AT71" s="358"/>
      <c r="AU71" s="358"/>
      <c r="AV71" s="403"/>
      <c r="AW71" s="403">
        <f t="shared" si="12"/>
        <v>49363</v>
      </c>
      <c r="AX71" s="403">
        <f t="shared" si="12"/>
        <v>47265</v>
      </c>
      <c r="AY71" s="403">
        <f t="shared" si="12"/>
        <v>55960</v>
      </c>
      <c r="AZ71" s="403">
        <f>ROUND(I71,0)</f>
        <v>54091</v>
      </c>
      <c r="BA71" s="358"/>
      <c r="BB71" s="358"/>
      <c r="BC71" s="358"/>
      <c r="BD71" s="360"/>
      <c r="BE71" s="358"/>
      <c r="BF71" s="358"/>
      <c r="BG71" s="358"/>
      <c r="BH71" s="358"/>
      <c r="BI71" s="358"/>
      <c r="BJ71" s="358"/>
      <c r="BK71" s="358"/>
      <c r="BL71" s="358"/>
      <c r="BM71" s="358"/>
      <c r="BN71" s="358"/>
      <c r="BO71" s="358"/>
      <c r="BP71" s="362">
        <v>4947033635.9811211</v>
      </c>
      <c r="BQ71" s="358"/>
      <c r="BR71" s="358"/>
      <c r="BS71" s="358"/>
      <c r="BT71" s="358"/>
      <c r="BU71" s="358"/>
      <c r="BV71" s="358"/>
      <c r="BW71" s="358"/>
    </row>
    <row r="72" spans="1:75" ht="18.75" x14ac:dyDescent="0.3">
      <c r="A72" s="358"/>
      <c r="B72" s="358"/>
      <c r="C72" s="358"/>
      <c r="D72" s="476"/>
      <c r="E72" s="449"/>
      <c r="F72" s="477"/>
      <c r="G72" s="477"/>
      <c r="H72" s="477"/>
      <c r="I72" s="477"/>
      <c r="J72" s="413"/>
      <c r="K72" s="413"/>
      <c r="L72" s="397"/>
      <c r="M72" s="397"/>
      <c r="N72" s="397"/>
      <c r="O72" s="397"/>
      <c r="P72" s="358"/>
      <c r="Q72" s="415"/>
      <c r="R72" s="415"/>
      <c r="S72" s="415"/>
      <c r="T72" s="415"/>
      <c r="U72" s="415"/>
      <c r="V72" s="400"/>
      <c r="W72" s="400"/>
      <c r="X72" s="400"/>
      <c r="Y72" s="400"/>
      <c r="Z72" s="362"/>
      <c r="AA72" s="401"/>
      <c r="AB72" s="401"/>
      <c r="AC72" s="362"/>
      <c r="AD72" s="362"/>
      <c r="AE72" s="362"/>
      <c r="AF72" s="358"/>
      <c r="AG72" s="358"/>
      <c r="AH72" s="358"/>
      <c r="AI72" s="358"/>
      <c r="AJ72" s="358"/>
      <c r="AK72" s="358"/>
      <c r="AL72" s="358"/>
      <c r="AM72" s="358"/>
      <c r="AN72" s="358"/>
      <c r="AO72" s="358"/>
      <c r="AP72" s="478"/>
      <c r="AQ72" s="478"/>
      <c r="AR72" s="358"/>
      <c r="AS72" s="358"/>
      <c r="AT72" s="358"/>
      <c r="AU72" s="358"/>
      <c r="AV72" s="358"/>
      <c r="AW72" s="362"/>
      <c r="AX72" s="358"/>
      <c r="AY72" s="358"/>
      <c r="AZ72" s="358"/>
      <c r="BA72" s="358"/>
      <c r="BB72" s="358"/>
      <c r="BC72" s="358"/>
      <c r="BD72" s="360"/>
      <c r="BE72" s="358"/>
      <c r="BF72" s="358"/>
      <c r="BG72" s="358"/>
      <c r="BH72" s="358"/>
      <c r="BI72" s="358"/>
      <c r="BJ72" s="358"/>
      <c r="BK72" s="358"/>
      <c r="BL72" s="358"/>
      <c r="BM72" s="358"/>
      <c r="BN72" s="358"/>
      <c r="BO72" s="358"/>
      <c r="BP72" s="358"/>
      <c r="BQ72" s="358"/>
      <c r="BR72" s="358"/>
      <c r="BS72" s="358"/>
      <c r="BT72" s="358"/>
      <c r="BU72" s="358"/>
      <c r="BV72" s="358"/>
      <c r="BW72" s="358"/>
    </row>
    <row r="73" spans="1:75" ht="14.25" hidden="1" customHeight="1" x14ac:dyDescent="0.3">
      <c r="A73" s="358"/>
      <c r="B73" s="358"/>
      <c r="C73" s="358"/>
      <c r="D73" s="479"/>
      <c r="E73" s="479"/>
      <c r="F73" s="448">
        <f>F71-F36</f>
        <v>0.31809400601196103</v>
      </c>
      <c r="G73" s="448">
        <f>G71-G36</f>
        <v>-0.38000000000465661</v>
      </c>
      <c r="H73" s="448">
        <f>H71-H36</f>
        <v>0</v>
      </c>
      <c r="I73" s="448">
        <f>I71-I36</f>
        <v>0</v>
      </c>
      <c r="J73" s="358"/>
      <c r="K73" s="358"/>
      <c r="L73" s="358"/>
      <c r="M73" s="358"/>
      <c r="N73" s="358"/>
      <c r="O73" s="358"/>
      <c r="P73" s="358"/>
      <c r="Q73" s="358"/>
      <c r="R73" s="358"/>
      <c r="S73" s="358"/>
      <c r="T73" s="358"/>
      <c r="U73" s="358"/>
      <c r="V73" s="358"/>
      <c r="W73" s="358"/>
      <c r="X73" s="358"/>
      <c r="Y73" s="358"/>
      <c r="Z73" s="358"/>
      <c r="AA73" s="359"/>
      <c r="AB73" s="359"/>
      <c r="AC73" s="358"/>
      <c r="AD73" s="358"/>
      <c r="AE73" s="358"/>
      <c r="AF73" s="358"/>
      <c r="AG73" s="358"/>
      <c r="AH73" s="358"/>
      <c r="AI73" s="358"/>
      <c r="AJ73" s="358"/>
      <c r="AK73" s="358"/>
      <c r="AL73" s="358"/>
      <c r="AM73" s="358"/>
      <c r="AN73" s="358"/>
      <c r="AO73" s="358"/>
      <c r="AP73" s="358"/>
      <c r="AQ73" s="358"/>
      <c r="AR73" s="358"/>
      <c r="AS73" s="358"/>
      <c r="AT73" s="358"/>
      <c r="AU73" s="358"/>
      <c r="AV73" s="358"/>
      <c r="AW73" s="362"/>
      <c r="AX73" s="358"/>
      <c r="AY73" s="358"/>
      <c r="AZ73" s="358"/>
      <c r="BA73" s="358"/>
      <c r="BB73" s="358"/>
      <c r="BC73" s="358"/>
      <c r="BD73" s="360"/>
      <c r="BE73" s="358"/>
      <c r="BF73" s="358"/>
      <c r="BG73" s="358"/>
      <c r="BH73" s="358"/>
      <c r="BI73" s="358"/>
      <c r="BJ73" s="358"/>
      <c r="BK73" s="358"/>
      <c r="BL73" s="358"/>
      <c r="BM73" s="358"/>
      <c r="BN73" s="358"/>
      <c r="BO73" s="358"/>
      <c r="BP73" s="358"/>
      <c r="BQ73" s="358"/>
      <c r="BR73" s="358"/>
      <c r="BS73" s="358"/>
      <c r="BT73" s="358"/>
      <c r="BU73" s="358"/>
      <c r="BV73" s="358"/>
      <c r="BW73" s="358"/>
    </row>
    <row r="74" spans="1:75" ht="15" hidden="1" x14ac:dyDescent="0.25">
      <c r="A74" s="358"/>
      <c r="B74" s="358"/>
      <c r="C74" s="358"/>
      <c r="D74" s="358"/>
      <c r="E74" s="358"/>
      <c r="F74" s="448"/>
      <c r="G74" s="448"/>
      <c r="H74" s="448"/>
      <c r="I74" s="448"/>
      <c r="J74" s="358"/>
      <c r="K74" s="358"/>
      <c r="L74" s="358"/>
      <c r="M74" s="358"/>
      <c r="N74" s="358"/>
      <c r="O74" s="358"/>
      <c r="P74" s="358"/>
      <c r="Q74" s="358"/>
      <c r="R74" s="358"/>
      <c r="S74" s="358"/>
      <c r="T74" s="358"/>
      <c r="U74" s="358"/>
      <c r="V74" s="358"/>
      <c r="W74" s="358"/>
      <c r="X74" s="358"/>
      <c r="Y74" s="358"/>
      <c r="Z74" s="358"/>
      <c r="AA74" s="359"/>
      <c r="AB74" s="359"/>
      <c r="AC74" s="358"/>
      <c r="AD74" s="358"/>
      <c r="AE74" s="358"/>
      <c r="AF74" s="358"/>
      <c r="AG74" s="358"/>
      <c r="AH74" s="358"/>
      <c r="AI74" s="358"/>
      <c r="AJ74" s="358"/>
      <c r="AK74" s="358"/>
      <c r="AL74" s="358"/>
      <c r="AM74" s="358"/>
      <c r="AN74" s="358"/>
      <c r="AO74" s="358"/>
      <c r="AP74" s="358"/>
      <c r="AQ74" s="358"/>
      <c r="AR74" s="358"/>
      <c r="AS74" s="358"/>
      <c r="AT74" s="358"/>
      <c r="AU74" s="358"/>
      <c r="AV74" s="358"/>
      <c r="AW74" s="362"/>
      <c r="AX74" s="358"/>
      <c r="AY74" s="358"/>
      <c r="AZ74" s="358"/>
      <c r="BA74" s="358"/>
      <c r="BB74" s="358"/>
      <c r="BC74" s="358"/>
      <c r="BD74" s="360"/>
      <c r="BE74" s="358"/>
      <c r="BF74" s="358"/>
      <c r="BG74" s="358"/>
      <c r="BH74" s="358"/>
      <c r="BI74" s="358"/>
      <c r="BJ74" s="358"/>
      <c r="BK74" s="358"/>
      <c r="BL74" s="358"/>
      <c r="BM74" s="358"/>
      <c r="BN74" s="358"/>
      <c r="BO74" s="358"/>
      <c r="BP74" s="358"/>
      <c r="BQ74" s="358"/>
      <c r="BR74" s="358"/>
      <c r="BS74" s="358"/>
      <c r="BT74" s="358"/>
      <c r="BU74" s="358"/>
      <c r="BV74" s="358"/>
      <c r="BW74" s="358"/>
    </row>
    <row r="75" spans="1:75" ht="15" hidden="1" x14ac:dyDescent="0.25">
      <c r="A75" s="358"/>
      <c r="B75" s="358"/>
      <c r="C75" s="358"/>
      <c r="D75" s="358"/>
      <c r="E75" s="358"/>
      <c r="F75" s="448"/>
      <c r="G75" s="448"/>
      <c r="H75" s="448"/>
      <c r="I75" s="448"/>
      <c r="J75" s="358"/>
      <c r="K75" s="358"/>
      <c r="L75" s="358"/>
      <c r="M75" s="358"/>
      <c r="N75" s="358"/>
      <c r="O75" s="358"/>
      <c r="P75" s="358"/>
      <c r="Q75" s="358"/>
      <c r="R75" s="358"/>
      <c r="S75" s="358"/>
      <c r="T75" s="358"/>
      <c r="U75" s="358"/>
      <c r="V75" s="358"/>
      <c r="W75" s="358"/>
      <c r="X75" s="358"/>
      <c r="Y75" s="358"/>
      <c r="Z75" s="358"/>
      <c r="AA75" s="359"/>
      <c r="AB75" s="359"/>
      <c r="AC75" s="358"/>
      <c r="AD75" s="358"/>
      <c r="AE75" s="358"/>
      <c r="AF75" s="358"/>
      <c r="AG75" s="358"/>
      <c r="AH75" s="358"/>
      <c r="AI75" s="358"/>
      <c r="AJ75" s="358"/>
      <c r="AK75" s="358"/>
      <c r="AL75" s="358"/>
      <c r="AM75" s="358"/>
      <c r="AN75" s="358"/>
      <c r="AO75" s="358"/>
      <c r="AP75" s="358"/>
      <c r="AQ75" s="358"/>
      <c r="AR75" s="358"/>
      <c r="AS75" s="358"/>
      <c r="AT75" s="358"/>
      <c r="AU75" s="358"/>
      <c r="AV75" s="358"/>
      <c r="AW75" s="358"/>
      <c r="AX75" s="358"/>
      <c r="AY75" s="358"/>
      <c r="AZ75" s="358"/>
      <c r="BA75" s="358"/>
      <c r="BB75" s="358"/>
      <c r="BC75" s="358"/>
      <c r="BD75" s="360"/>
      <c r="BE75" s="358"/>
      <c r="BF75" s="358"/>
      <c r="BG75" s="358"/>
      <c r="BH75" s="358"/>
      <c r="BI75" s="358"/>
      <c r="BJ75" s="358"/>
      <c r="BK75" s="358"/>
      <c r="BL75" s="358"/>
      <c r="BM75" s="358"/>
      <c r="BN75" s="358"/>
      <c r="BO75" s="358"/>
      <c r="BP75" s="358"/>
      <c r="BQ75" s="358"/>
      <c r="BR75" s="358"/>
      <c r="BS75" s="358"/>
      <c r="BT75" s="358"/>
      <c r="BU75" s="358"/>
      <c r="BV75" s="358"/>
      <c r="BW75" s="358"/>
    </row>
    <row r="76" spans="1:75" ht="15" hidden="1" x14ac:dyDescent="0.25">
      <c r="A76" s="358"/>
      <c r="B76" s="358"/>
      <c r="C76" s="358"/>
      <c r="D76" s="358"/>
      <c r="E76" s="358"/>
      <c r="F76" s="448">
        <f>F71-F36</f>
        <v>0.31809400601196103</v>
      </c>
      <c r="G76" s="448">
        <f>G71-G36</f>
        <v>-0.38000000000465661</v>
      </c>
      <c r="H76" s="448">
        <f>H71-H36</f>
        <v>0</v>
      </c>
      <c r="I76" s="448">
        <f>I71-I36</f>
        <v>0</v>
      </c>
      <c r="J76" s="362"/>
      <c r="K76" s="362"/>
      <c r="L76" s="362"/>
      <c r="M76" s="362"/>
      <c r="N76" s="362"/>
      <c r="O76" s="362"/>
      <c r="P76" s="358"/>
      <c r="Q76" s="358"/>
      <c r="R76" s="358"/>
      <c r="S76" s="358"/>
      <c r="T76" s="358"/>
      <c r="U76" s="358"/>
      <c r="V76" s="358"/>
      <c r="W76" s="358"/>
      <c r="X76" s="358"/>
      <c r="Y76" s="358"/>
      <c r="Z76" s="358"/>
      <c r="AA76" s="359"/>
      <c r="AB76" s="359"/>
      <c r="AC76" s="358"/>
      <c r="AD76" s="358"/>
      <c r="AE76" s="358"/>
      <c r="AF76" s="358"/>
      <c r="AG76" s="358"/>
      <c r="AH76" s="358"/>
      <c r="AI76" s="358"/>
      <c r="AJ76" s="358"/>
      <c r="AK76" s="358"/>
      <c r="AL76" s="358"/>
      <c r="AM76" s="358"/>
      <c r="AN76" s="358"/>
      <c r="AO76" s="358"/>
      <c r="AP76" s="358"/>
      <c r="AQ76" s="358"/>
      <c r="AR76" s="358"/>
      <c r="AS76" s="358"/>
      <c r="AT76" s="358"/>
      <c r="AU76" s="358"/>
      <c r="AV76" s="358"/>
      <c r="AW76" s="358"/>
      <c r="AX76" s="358"/>
      <c r="AY76" s="358"/>
      <c r="AZ76" s="358"/>
      <c r="BA76" s="358"/>
      <c r="BB76" s="358"/>
      <c r="BC76" s="358"/>
      <c r="BD76" s="360"/>
      <c r="BE76" s="358"/>
      <c r="BF76" s="358"/>
      <c r="BG76" s="358"/>
      <c r="BH76" s="358"/>
      <c r="BI76" s="358"/>
      <c r="BJ76" s="358"/>
      <c r="BK76" s="358"/>
      <c r="BL76" s="358"/>
      <c r="BM76" s="358"/>
      <c r="BN76" s="358"/>
      <c r="BO76" s="358"/>
      <c r="BP76" s="358"/>
      <c r="BQ76" s="358"/>
      <c r="BR76" s="358"/>
      <c r="BS76" s="358"/>
      <c r="BT76" s="358"/>
      <c r="BU76" s="358"/>
      <c r="BV76" s="358"/>
      <c r="BW76" s="358"/>
    </row>
    <row r="79" spans="1:75" hidden="1" x14ac:dyDescent="0.2"/>
    <row r="80" spans="1:75"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sheetData>
  <mergeCells count="4">
    <mergeCell ref="D4:D6"/>
    <mergeCell ref="E4:E6"/>
    <mergeCell ref="F4:G4"/>
    <mergeCell ref="H4:I4"/>
  </mergeCells>
  <pageMargins left="0.31496062992125984" right="0.19685039370078741" top="0.23622047244094491" bottom="0.19685039370078741" header="0.19685039370078741" footer="0.31496062992125984"/>
  <pageSetup paperSize="9" scale="54" orientation="portrait" r:id="rId1"/>
  <rowBreaks count="1" manualBreakCount="1">
    <brk id="36" min="2" max="80" man="1"/>
  </rowBreaks>
  <colBreaks count="1" manualBreakCount="1">
    <brk id="10" max="7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93"/>
  <sheetViews>
    <sheetView showGridLines="0" topLeftCell="C2" zoomScale="80" zoomScaleNormal="80" zoomScaleSheetLayoutView="80" workbookViewId="0">
      <selection activeCell="D2" sqref="D2"/>
    </sheetView>
  </sheetViews>
  <sheetFormatPr defaultColWidth="9.140625" defaultRowHeight="18.75" x14ac:dyDescent="0.3"/>
  <cols>
    <col min="1" max="1" width="7.28515625" style="481" hidden="1" customWidth="1"/>
    <col min="2" max="2" width="8.7109375" style="481" hidden="1" customWidth="1"/>
    <col min="3" max="3" width="5.28515625" style="481" customWidth="1"/>
    <col min="4" max="4" width="90.85546875" style="480" customWidth="1"/>
    <col min="5" max="6" width="17.7109375" style="481" customWidth="1"/>
    <col min="7" max="7" width="16" style="482" customWidth="1"/>
    <col min="8" max="8" width="16.5703125" style="481" customWidth="1"/>
    <col min="9" max="9" width="15.85546875" customWidth="1"/>
    <col min="10" max="10" width="12.140625" customWidth="1"/>
    <col min="11" max="11" width="11.28515625" customWidth="1"/>
    <col min="12" max="12" width="19.7109375" customWidth="1"/>
    <col min="13" max="13" width="11.28515625" customWidth="1"/>
    <col min="14" max="17" width="9.42578125" bestFit="1" customWidth="1"/>
    <col min="18" max="18" width="5" customWidth="1"/>
    <col min="19" max="19" width="2.7109375" customWidth="1"/>
    <col min="20" max="20" width="10.28515625" bestFit="1" customWidth="1"/>
    <col min="21" max="21" width="9.42578125" bestFit="1" customWidth="1"/>
    <col min="22" max="22" width="10.28515625" bestFit="1" customWidth="1"/>
    <col min="23" max="23" width="9.42578125" bestFit="1" customWidth="1"/>
    <col min="24" max="24" width="12.85546875" bestFit="1" customWidth="1"/>
  </cols>
  <sheetData>
    <row r="1" spans="4:8" hidden="1" x14ac:dyDescent="0.3">
      <c r="F1" s="482"/>
    </row>
    <row r="2" spans="4:8" ht="21" x14ac:dyDescent="0.35">
      <c r="D2" s="483" t="s">
        <v>0</v>
      </c>
    </row>
    <row r="3" spans="4:8" x14ac:dyDescent="0.3">
      <c r="D3" s="484" t="s">
        <v>236</v>
      </c>
      <c r="E3" s="485"/>
      <c r="G3" s="486"/>
      <c r="H3" s="487" t="s">
        <v>2</v>
      </c>
    </row>
    <row r="4" spans="4:8" x14ac:dyDescent="0.3">
      <c r="D4" s="581" t="s">
        <v>237</v>
      </c>
      <c r="E4" s="584" t="s">
        <v>5</v>
      </c>
      <c r="F4" s="584"/>
      <c r="G4" s="585" t="s">
        <v>6</v>
      </c>
      <c r="H4" s="586"/>
    </row>
    <row r="5" spans="4:8" x14ac:dyDescent="0.3">
      <c r="D5" s="582"/>
      <c r="E5" s="488">
        <v>45747</v>
      </c>
      <c r="F5" s="488">
        <v>45382</v>
      </c>
      <c r="G5" s="488">
        <v>45747</v>
      </c>
      <c r="H5" s="488">
        <v>45382</v>
      </c>
    </row>
    <row r="6" spans="4:8" ht="33.75" customHeight="1" x14ac:dyDescent="0.3">
      <c r="D6" s="583"/>
      <c r="E6" s="489" t="s">
        <v>26</v>
      </c>
      <c r="F6" s="490" t="s">
        <v>24</v>
      </c>
      <c r="G6" s="489" t="s">
        <v>26</v>
      </c>
      <c r="H6" s="489" t="s">
        <v>26</v>
      </c>
    </row>
    <row r="7" spans="4:8" x14ac:dyDescent="0.3">
      <c r="D7" s="491" t="s">
        <v>238</v>
      </c>
      <c r="E7" s="492"/>
      <c r="F7" s="493"/>
      <c r="G7" s="494"/>
      <c r="H7" s="495"/>
    </row>
    <row r="8" spans="4:8" ht="26.25" customHeight="1" x14ac:dyDescent="0.3">
      <c r="D8" s="496" t="s">
        <v>239</v>
      </c>
      <c r="E8" s="497">
        <f>'Reg 33-P&amp;L FY25'!O37</f>
        <v>1149</v>
      </c>
      <c r="F8" s="497">
        <f>'Reg 33-P&amp;L FY25'!P35</f>
        <v>1014</v>
      </c>
      <c r="G8" s="498">
        <f>'Reg 33-P&amp;L FY25'!V35</f>
        <v>1462</v>
      </c>
      <c r="H8" s="497">
        <f>'Reg 33-P&amp;L FY25'!W35</f>
        <v>2005</v>
      </c>
    </row>
    <row r="9" spans="4:8" x14ac:dyDescent="0.3">
      <c r="D9" s="499" t="s">
        <v>240</v>
      </c>
      <c r="E9" s="500"/>
      <c r="F9" s="501"/>
      <c r="G9" s="502"/>
      <c r="H9" s="503"/>
    </row>
    <row r="10" spans="4:8" x14ac:dyDescent="0.3">
      <c r="D10" s="499" t="s">
        <v>241</v>
      </c>
      <c r="E10" s="504">
        <v>3679.2292346944446</v>
      </c>
      <c r="F10" s="504">
        <v>4114.2731652587499</v>
      </c>
      <c r="G10" s="137">
        <v>3861.1480420866378</v>
      </c>
      <c r="H10" s="504">
        <v>4279.0344943862983</v>
      </c>
    </row>
    <row r="11" spans="4:8" x14ac:dyDescent="0.3">
      <c r="D11" s="499" t="s">
        <v>242</v>
      </c>
      <c r="E11" s="504">
        <v>102.40369390000001</v>
      </c>
      <c r="F11" s="504">
        <v>136.09614000000002</v>
      </c>
      <c r="G11" s="137">
        <v>102.40369390000001</v>
      </c>
      <c r="H11" s="504">
        <v>136.09613999999999</v>
      </c>
    </row>
    <row r="12" spans="4:8" x14ac:dyDescent="0.3">
      <c r="D12" s="499" t="s">
        <v>243</v>
      </c>
      <c r="E12" s="504">
        <v>0</v>
      </c>
      <c r="F12" s="504">
        <v>0</v>
      </c>
      <c r="G12" s="137">
        <v>0</v>
      </c>
      <c r="H12" s="504">
        <v>0</v>
      </c>
    </row>
    <row r="13" spans="4:8" x14ac:dyDescent="0.3">
      <c r="D13" s="499" t="s">
        <v>244</v>
      </c>
      <c r="E13" s="504">
        <v>13.48122</v>
      </c>
      <c r="F13" s="504">
        <v>7.2841465000000003</v>
      </c>
      <c r="G13" s="137">
        <v>24.309820674200001</v>
      </c>
      <c r="H13" s="504">
        <v>15.221396975199999</v>
      </c>
    </row>
    <row r="14" spans="4:8" x14ac:dyDescent="0.3">
      <c r="D14" s="499" t="s">
        <v>245</v>
      </c>
      <c r="E14" s="504">
        <v>0</v>
      </c>
      <c r="F14" s="504">
        <v>0</v>
      </c>
      <c r="G14" s="137">
        <v>0</v>
      </c>
      <c r="H14" s="504">
        <v>0</v>
      </c>
    </row>
    <row r="15" spans="4:8" x14ac:dyDescent="0.3">
      <c r="D15" s="499" t="s">
        <v>246</v>
      </c>
      <c r="E15" s="504">
        <v>1.1283796947399953</v>
      </c>
      <c r="F15" s="504">
        <v>-0.2563723480000018</v>
      </c>
      <c r="G15" s="137">
        <v>-2.488614971300005</v>
      </c>
      <c r="H15" s="504">
        <v>-5.1341223348066194</v>
      </c>
    </row>
    <row r="16" spans="4:8" x14ac:dyDescent="0.3">
      <c r="D16" s="499" t="s">
        <v>247</v>
      </c>
      <c r="E16" s="504">
        <v>-41.29813</v>
      </c>
      <c r="F16" s="504">
        <v>4.8871897999999998</v>
      </c>
      <c r="G16" s="137">
        <v>-40.043515080119995</v>
      </c>
      <c r="H16" s="504">
        <v>25.0167919728</v>
      </c>
    </row>
    <row r="17" spans="4:8" x14ac:dyDescent="0.3">
      <c r="D17" s="499" t="s">
        <v>248</v>
      </c>
      <c r="E17" s="504">
        <v>-170.1548032</v>
      </c>
      <c r="F17" s="504">
        <f>-380.937-0.4</f>
        <v>-381.33699999999999</v>
      </c>
      <c r="G17" s="137">
        <v>-266.64282329258003</v>
      </c>
      <c r="H17" s="504">
        <v>-506.10571863839999</v>
      </c>
    </row>
    <row r="18" spans="4:8" x14ac:dyDescent="0.3">
      <c r="D18" s="499" t="s">
        <v>249</v>
      </c>
      <c r="E18" s="504">
        <v>-84.166367699999995</v>
      </c>
      <c r="F18" s="504">
        <v>-18</v>
      </c>
      <c r="G18" s="137">
        <v>-84.166367699999995</v>
      </c>
      <c r="H18" s="504">
        <v>-17.825833199999998</v>
      </c>
    </row>
    <row r="19" spans="4:8" x14ac:dyDescent="0.3">
      <c r="D19" s="499" t="s">
        <v>250</v>
      </c>
      <c r="E19" s="504">
        <v>1.5604100000000001</v>
      </c>
      <c r="F19" s="504">
        <f>10.56294-0.4</f>
        <v>10.162939999999999</v>
      </c>
      <c r="G19" s="137">
        <v>1.5604100000000001</v>
      </c>
      <c r="H19" s="504">
        <v>12.398731319693429</v>
      </c>
    </row>
    <row r="20" spans="4:8" x14ac:dyDescent="0.3">
      <c r="D20" s="505" t="s">
        <v>251</v>
      </c>
      <c r="E20" s="504">
        <v>342.50662319999998</v>
      </c>
      <c r="F20" s="504">
        <f>300.3120741-0.3</f>
        <v>300.01207410000001</v>
      </c>
      <c r="G20" s="137">
        <v>370.49869319999999</v>
      </c>
      <c r="H20" s="504">
        <v>303.50349410000001</v>
      </c>
    </row>
    <row r="21" spans="4:8" x14ac:dyDescent="0.3">
      <c r="D21" s="499" t="s">
        <v>252</v>
      </c>
      <c r="E21" s="504">
        <v>228.46552129999998</v>
      </c>
      <c r="F21" s="504">
        <v>249.29971920000003</v>
      </c>
      <c r="G21" s="137">
        <v>234.56205091117999</v>
      </c>
      <c r="H21" s="504">
        <v>253.78948608960002</v>
      </c>
    </row>
    <row r="22" spans="4:8" x14ac:dyDescent="0.3">
      <c r="D22" s="499" t="s">
        <v>253</v>
      </c>
      <c r="E22" s="504">
        <v>-25.324570000000001</v>
      </c>
      <c r="F22" s="504">
        <v>-33.066079999999999</v>
      </c>
      <c r="G22" s="137">
        <v>-25.324570000000001</v>
      </c>
      <c r="H22" s="504">
        <v>-33.066079999999999</v>
      </c>
    </row>
    <row r="23" spans="4:8" x14ac:dyDescent="0.3">
      <c r="D23" s="499" t="s">
        <v>254</v>
      </c>
      <c r="E23" s="504">
        <v>0</v>
      </c>
      <c r="F23" s="504">
        <v>0</v>
      </c>
      <c r="G23" s="137">
        <v>-0.65653803354000007</v>
      </c>
      <c r="H23" s="504">
        <v>-4.8800072959999996</v>
      </c>
    </row>
    <row r="24" spans="4:8" x14ac:dyDescent="0.3">
      <c r="D24" s="499" t="s">
        <v>255</v>
      </c>
      <c r="E24" s="504">
        <v>1979.07458</v>
      </c>
      <c r="F24" s="504">
        <f>564.44234</f>
        <v>564.44233999999994</v>
      </c>
      <c r="G24" s="137">
        <v>365.03995719678818</v>
      </c>
      <c r="H24" s="504">
        <f>140.75-0.2</f>
        <v>140.55000000000001</v>
      </c>
    </row>
    <row r="25" spans="4:8" x14ac:dyDescent="0.3">
      <c r="D25" s="499" t="s">
        <v>256</v>
      </c>
      <c r="E25" s="504">
        <v>-27</v>
      </c>
      <c r="F25" s="504">
        <v>0</v>
      </c>
      <c r="G25" s="137">
        <v>0</v>
      </c>
      <c r="H25" s="504">
        <v>0</v>
      </c>
    </row>
    <row r="26" spans="4:8" x14ac:dyDescent="0.3">
      <c r="D26" s="499" t="s">
        <v>62</v>
      </c>
      <c r="E26" s="504">
        <v>604.07636960000002</v>
      </c>
      <c r="F26" s="504">
        <v>668.26</v>
      </c>
      <c r="G26" s="137">
        <v>604.07636960000013</v>
      </c>
      <c r="H26" s="504">
        <f>668.4898453-0.03</f>
        <v>668.45984529999998</v>
      </c>
    </row>
    <row r="27" spans="4:8" x14ac:dyDescent="0.3">
      <c r="D27" s="499" t="s">
        <v>257</v>
      </c>
      <c r="E27" s="504">
        <v>-656.52069510000001</v>
      </c>
      <c r="F27" s="504">
        <v>-814</v>
      </c>
      <c r="G27" s="137">
        <v>-622.6414407243401</v>
      </c>
      <c r="H27" s="504">
        <f>-780.5846864536</f>
        <v>-780.58468645360006</v>
      </c>
    </row>
    <row r="28" spans="4:8" x14ac:dyDescent="0.3">
      <c r="D28" s="499" t="s">
        <v>258</v>
      </c>
      <c r="E28" s="504">
        <v>-1898.2007424999999</v>
      </c>
      <c r="F28" s="504">
        <f>-82.5-0.4</f>
        <v>-82.9</v>
      </c>
      <c r="G28" s="137">
        <v>0</v>
      </c>
      <c r="H28" s="504">
        <v>0</v>
      </c>
    </row>
    <row r="29" spans="4:8" ht="23.25" customHeight="1" x14ac:dyDescent="0.3">
      <c r="D29" s="496" t="s">
        <v>259</v>
      </c>
      <c r="E29" s="506">
        <f>ROUND(SUM(E7:E28),0)</f>
        <v>5198</v>
      </c>
      <c r="F29" s="506">
        <f>ROUND(SUM(F7:F28),0)</f>
        <v>5739</v>
      </c>
      <c r="G29" s="506">
        <f t="array" ref="G29">SUM(ROUND(G8:G28,0))</f>
        <v>5983</v>
      </c>
      <c r="H29" s="506">
        <f>ROUND(SUM(H7:H28),0)</f>
        <v>6491</v>
      </c>
    </row>
    <row r="30" spans="4:8" ht="23.25" customHeight="1" x14ac:dyDescent="0.3">
      <c r="D30" s="509" t="s">
        <v>260</v>
      </c>
      <c r="E30" s="510"/>
      <c r="F30" s="504"/>
      <c r="G30" s="511"/>
      <c r="H30" s="137"/>
    </row>
    <row r="31" spans="4:8" ht="18.75" customHeight="1" x14ac:dyDescent="0.3">
      <c r="D31" s="512" t="s">
        <v>261</v>
      </c>
      <c r="E31" s="510">
        <v>110.88681810000003</v>
      </c>
      <c r="F31" s="504">
        <v>195.42287999999999</v>
      </c>
      <c r="G31" s="511">
        <v>716.86625367312013</v>
      </c>
      <c r="H31" s="504">
        <v>142.33720139152467</v>
      </c>
    </row>
    <row r="32" spans="4:8" ht="18.75" customHeight="1" x14ac:dyDescent="0.3">
      <c r="D32" s="512" t="s">
        <v>262</v>
      </c>
      <c r="E32" s="510">
        <v>-789.2735063947398</v>
      </c>
      <c r="F32" s="504">
        <v>-195.73959000000002</v>
      </c>
      <c r="G32" s="511">
        <v>-443.27628036353974</v>
      </c>
      <c r="H32" s="504">
        <v>127.36847255480684</v>
      </c>
    </row>
    <row r="33" spans="4:8" ht="18.75" customHeight="1" x14ac:dyDescent="0.3">
      <c r="D33" s="512" t="s">
        <v>263</v>
      </c>
      <c r="E33" s="510">
        <v>378.51378860000023</v>
      </c>
      <c r="F33" s="504">
        <v>449.72823</v>
      </c>
      <c r="G33" s="511">
        <v>201.23193684583023</v>
      </c>
      <c r="H33" s="504">
        <v>404.82418560056993</v>
      </c>
    </row>
    <row r="34" spans="4:8" ht="18.75" customHeight="1" x14ac:dyDescent="0.3">
      <c r="D34" s="512" t="s">
        <v>264</v>
      </c>
      <c r="E34" s="510">
        <v>62.684570000000008</v>
      </c>
      <c r="F34" s="504">
        <f>445.84905-1</f>
        <v>444.84904999999998</v>
      </c>
      <c r="G34" s="511">
        <v>170.16200481858311</v>
      </c>
      <c r="H34" s="504">
        <v>471.13927086497995</v>
      </c>
    </row>
    <row r="35" spans="4:8" ht="18.75" customHeight="1" x14ac:dyDescent="0.3">
      <c r="D35" s="512" t="s">
        <v>265</v>
      </c>
      <c r="E35" s="510">
        <v>-1280.7959627999999</v>
      </c>
      <c r="F35" s="510">
        <f>-1586.72957-0.7</f>
        <v>-1587.42957</v>
      </c>
      <c r="G35" s="511">
        <v>-3123.1687951106501</v>
      </c>
      <c r="H35" s="511">
        <f>-2445.742881002</f>
        <v>-2445.7428810020001</v>
      </c>
    </row>
    <row r="36" spans="4:8" ht="18.75" customHeight="1" x14ac:dyDescent="0.3">
      <c r="D36" s="512" t="s">
        <v>266</v>
      </c>
      <c r="E36" s="510">
        <v>47.930835999999957</v>
      </c>
      <c r="F36" s="504">
        <f>23.01142</f>
        <v>23.011420000000001</v>
      </c>
      <c r="G36" s="511">
        <v>-408.08692380041003</v>
      </c>
      <c r="H36" s="504">
        <v>-342.27485682685995</v>
      </c>
    </row>
    <row r="37" spans="4:8" ht="18.75" customHeight="1" x14ac:dyDescent="0.3">
      <c r="D37" s="512" t="s">
        <v>267</v>
      </c>
      <c r="E37" s="510">
        <v>444.46841940000178</v>
      </c>
      <c r="F37" s="504">
        <v>183.28976</v>
      </c>
      <c r="G37" s="511">
        <v>394.70305435988172</v>
      </c>
      <c r="H37" s="504">
        <v>331.64794151726556</v>
      </c>
    </row>
    <row r="38" spans="4:8" ht="17.25" customHeight="1" x14ac:dyDescent="0.3">
      <c r="D38" s="512" t="s">
        <v>268</v>
      </c>
      <c r="E38" s="510">
        <v>94.264015799999981</v>
      </c>
      <c r="F38" s="504">
        <v>67.330000000000041</v>
      </c>
      <c r="G38" s="511">
        <v>214.36516314200011</v>
      </c>
      <c r="H38" s="504">
        <v>361.66104615968891</v>
      </c>
    </row>
    <row r="39" spans="4:8" ht="19.5" customHeight="1" x14ac:dyDescent="0.3">
      <c r="D39" s="509" t="s">
        <v>269</v>
      </c>
      <c r="E39" s="506">
        <f>ROUND(SUM(E29:E38),0)</f>
        <v>4267</v>
      </c>
      <c r="F39" s="506">
        <f>ROUND(SUM(F29:F38),0)</f>
        <v>5319</v>
      </c>
      <c r="G39" s="506">
        <f>ROUND(SUM(G29:G38),0)</f>
        <v>3706</v>
      </c>
      <c r="H39" s="506">
        <f>ROUND(SUM(H29:H38),0)</f>
        <v>5542</v>
      </c>
    </row>
    <row r="40" spans="4:8" x14ac:dyDescent="0.3">
      <c r="D40" s="513" t="s">
        <v>270</v>
      </c>
      <c r="E40" s="510">
        <v>1382.1411916999998</v>
      </c>
      <c r="F40" s="504">
        <v>2174.6913100000002</v>
      </c>
      <c r="G40" s="511">
        <v>1300.6294465546766</v>
      </c>
      <c r="H40" s="504">
        <v>2175.6238134817972</v>
      </c>
    </row>
    <row r="41" spans="4:8" x14ac:dyDescent="0.3">
      <c r="D41" s="496" t="s">
        <v>271</v>
      </c>
      <c r="E41" s="506">
        <f t="array" ref="E41">SUM(ROUND(E39:E40,0))</f>
        <v>5649</v>
      </c>
      <c r="F41" s="506">
        <f t="array" ref="F41">SUM(ROUND(F39:F40,0))</f>
        <v>7494</v>
      </c>
      <c r="G41" s="506">
        <f t="array" ref="G41">SUM(ROUND(G39:G40,0))</f>
        <v>5007</v>
      </c>
      <c r="H41" s="506">
        <f t="array" ref="H41">SUM(ROUND(H39:H40,0))</f>
        <v>7718</v>
      </c>
    </row>
    <row r="42" spans="4:8" x14ac:dyDescent="0.3">
      <c r="D42" s="509" t="s">
        <v>272</v>
      </c>
      <c r="E42" s="510"/>
      <c r="F42" s="504"/>
      <c r="G42" s="514"/>
      <c r="H42" s="504"/>
    </row>
    <row r="43" spans="4:8" ht="41.25" customHeight="1" x14ac:dyDescent="0.3">
      <c r="D43" s="499" t="s">
        <v>273</v>
      </c>
      <c r="E43" s="515">
        <v>-4291.6456762000089</v>
      </c>
      <c r="F43" s="504">
        <v>-2653.7966213</v>
      </c>
      <c r="G43" s="137">
        <v>-4650.2520188635008</v>
      </c>
      <c r="H43" s="504">
        <v>-3005.5146356800024</v>
      </c>
    </row>
    <row r="44" spans="4:8" ht="37.5" x14ac:dyDescent="0.3">
      <c r="D44" s="499" t="s">
        <v>274</v>
      </c>
      <c r="E44" s="515">
        <v>78.683916487922374</v>
      </c>
      <c r="F44" s="504">
        <v>95.914569999999998</v>
      </c>
      <c r="G44" s="516">
        <v>91.307407279922373</v>
      </c>
      <c r="H44" s="504">
        <v>126.00372728239338</v>
      </c>
    </row>
    <row r="45" spans="4:8" ht="37.5" hidden="1" x14ac:dyDescent="0.3">
      <c r="D45" s="499" t="s">
        <v>275</v>
      </c>
      <c r="E45" s="515">
        <v>0</v>
      </c>
      <c r="F45" s="504">
        <v>0</v>
      </c>
      <c r="G45" s="517"/>
      <c r="H45" s="504"/>
    </row>
    <row r="46" spans="4:8" hidden="1" x14ac:dyDescent="0.3">
      <c r="D46" s="499" t="s">
        <v>276</v>
      </c>
      <c r="E46" s="515">
        <v>0</v>
      </c>
      <c r="F46" s="504">
        <v>0</v>
      </c>
      <c r="G46" s="137">
        <v>0</v>
      </c>
      <c r="H46" s="504">
        <v>0</v>
      </c>
    </row>
    <row r="47" spans="4:8" x14ac:dyDescent="0.3">
      <c r="D47" s="499" t="s">
        <v>277</v>
      </c>
      <c r="E47" s="515">
        <v>109.99661070000012</v>
      </c>
      <c r="F47" s="504">
        <v>0</v>
      </c>
      <c r="G47" s="516">
        <v>109.99661070000012</v>
      </c>
      <c r="H47" s="504">
        <v>0</v>
      </c>
    </row>
    <row r="48" spans="4:8" x14ac:dyDescent="0.3">
      <c r="D48" s="499" t="s">
        <v>278</v>
      </c>
      <c r="E48" s="515">
        <v>-993.79</v>
      </c>
      <c r="F48" s="504">
        <v>0</v>
      </c>
      <c r="G48" s="516">
        <v>-993.79</v>
      </c>
      <c r="H48" s="504">
        <v>0</v>
      </c>
    </row>
    <row r="49" spans="4:8" x14ac:dyDescent="0.3">
      <c r="D49" s="499" t="s">
        <v>279</v>
      </c>
      <c r="E49" s="515">
        <v>0</v>
      </c>
      <c r="F49" s="504">
        <v>-95</v>
      </c>
      <c r="G49" s="516">
        <v>0</v>
      </c>
      <c r="H49" s="504">
        <v>-34.714629000000002</v>
      </c>
    </row>
    <row r="50" spans="4:8" ht="37.5" hidden="1" x14ac:dyDescent="0.3">
      <c r="D50" s="499" t="s">
        <v>280</v>
      </c>
      <c r="E50" s="515">
        <v>0</v>
      </c>
      <c r="F50" s="504">
        <v>0</v>
      </c>
      <c r="G50" s="516">
        <v>0</v>
      </c>
      <c r="H50" s="504">
        <v>0</v>
      </c>
    </row>
    <row r="51" spans="4:8" ht="37.5" x14ac:dyDescent="0.3">
      <c r="D51" s="499" t="s">
        <v>281</v>
      </c>
      <c r="E51" s="515">
        <v>-398</v>
      </c>
      <c r="F51" s="504">
        <v>-298.29298999999997</v>
      </c>
      <c r="G51" s="516">
        <v>0</v>
      </c>
      <c r="H51" s="504">
        <v>0</v>
      </c>
    </row>
    <row r="52" spans="4:8" x14ac:dyDescent="0.3">
      <c r="D52" s="499" t="s">
        <v>282</v>
      </c>
      <c r="E52" s="515">
        <v>-9005</v>
      </c>
      <c r="F52" s="504">
        <v>-2400</v>
      </c>
      <c r="G52" s="510">
        <v>-9005</v>
      </c>
      <c r="H52" s="504">
        <v>-2400</v>
      </c>
    </row>
    <row r="53" spans="4:8" x14ac:dyDescent="0.3">
      <c r="D53" s="499" t="s">
        <v>283</v>
      </c>
      <c r="E53" s="515">
        <v>8150.3210155999996</v>
      </c>
      <c r="F53" s="504">
        <v>1746</v>
      </c>
      <c r="G53" s="137">
        <v>8150.3210155999996</v>
      </c>
      <c r="H53" s="504">
        <v>1915</v>
      </c>
    </row>
    <row r="54" spans="4:8" hidden="1" x14ac:dyDescent="0.3">
      <c r="D54" s="499" t="s">
        <v>284</v>
      </c>
      <c r="E54" s="515">
        <v>0</v>
      </c>
      <c r="F54" s="504">
        <v>0</v>
      </c>
      <c r="G54" s="137">
        <v>0</v>
      </c>
      <c r="H54" s="504">
        <f>1914.6269559*0</f>
        <v>0</v>
      </c>
    </row>
    <row r="55" spans="4:8" ht="37.5" customHeight="1" x14ac:dyDescent="0.3">
      <c r="D55" s="499" t="s">
        <v>285</v>
      </c>
      <c r="E55" s="515">
        <v>-1701.2710964999997</v>
      </c>
      <c r="F55" s="504">
        <v>-42</v>
      </c>
      <c r="G55" s="516">
        <v>-774.04980049999983</v>
      </c>
      <c r="H55" s="504">
        <v>-929.16119910000032</v>
      </c>
    </row>
    <row r="56" spans="4:8" x14ac:dyDescent="0.3">
      <c r="D56" s="499" t="s">
        <v>286</v>
      </c>
      <c r="E56" s="515">
        <v>376.80914460000002</v>
      </c>
      <c r="F56" s="504">
        <v>327.75727000000001</v>
      </c>
      <c r="G56" s="516">
        <v>575.74541497116002</v>
      </c>
      <c r="H56" s="504">
        <v>363.25155738464997</v>
      </c>
    </row>
    <row r="57" spans="4:8" x14ac:dyDescent="0.3">
      <c r="D57" s="499" t="s">
        <v>287</v>
      </c>
      <c r="E57" s="515">
        <v>1898.2007424999999</v>
      </c>
      <c r="F57" s="504">
        <v>82.5</v>
      </c>
      <c r="G57" s="516">
        <v>298.89034569999995</v>
      </c>
      <c r="H57" s="504">
        <v>82.5</v>
      </c>
    </row>
    <row r="58" spans="4:8" hidden="1" x14ac:dyDescent="0.3">
      <c r="D58" s="499" t="s">
        <v>288</v>
      </c>
      <c r="E58" s="515">
        <v>0</v>
      </c>
      <c r="F58" s="504">
        <v>0</v>
      </c>
      <c r="G58" s="518">
        <v>0</v>
      </c>
      <c r="H58" s="504">
        <v>0</v>
      </c>
    </row>
    <row r="59" spans="4:8" ht="25.5" customHeight="1" x14ac:dyDescent="0.3">
      <c r="D59" s="519" t="s">
        <v>289</v>
      </c>
      <c r="E59" s="506">
        <f t="array" ref="E59">SUM(ROUND(E43:E58,0))</f>
        <v>-5776</v>
      </c>
      <c r="F59" s="506">
        <f t="array" ref="F59">SUM(ROUND(F43:F58,0))</f>
        <v>-3236</v>
      </c>
      <c r="G59" s="506">
        <f t="array" ref="G59">SUM(ROUND(G43:G58,0))</f>
        <v>-6197</v>
      </c>
      <c r="H59" s="506">
        <f t="array" ref="H59">SUM(ROUND(H43:H58,0))</f>
        <v>-3883</v>
      </c>
    </row>
    <row r="60" spans="4:8" x14ac:dyDescent="0.3">
      <c r="D60" s="520" t="s">
        <v>290</v>
      </c>
      <c r="E60" s="510"/>
      <c r="F60" s="504"/>
      <c r="G60" s="511"/>
      <c r="H60" s="137"/>
    </row>
    <row r="61" spans="4:8" ht="21" customHeight="1" x14ac:dyDescent="0.3">
      <c r="D61" s="499" t="s">
        <v>291</v>
      </c>
      <c r="E61" s="137">
        <v>116.7745</v>
      </c>
      <c r="F61" s="504">
        <v>202.489</v>
      </c>
      <c r="G61" s="137">
        <v>116.7745</v>
      </c>
      <c r="H61" s="137">
        <v>202.48900120000008</v>
      </c>
    </row>
    <row r="62" spans="4:8" ht="21" customHeight="1" x14ac:dyDescent="0.3">
      <c r="D62" s="499" t="s">
        <v>292</v>
      </c>
      <c r="E62" s="137">
        <v>0</v>
      </c>
      <c r="F62" s="504">
        <v>0</v>
      </c>
      <c r="G62" s="137">
        <v>0</v>
      </c>
      <c r="H62" s="504">
        <v>2.9451499999999999</v>
      </c>
    </row>
    <row r="63" spans="4:8" x14ac:dyDescent="0.3">
      <c r="D63" s="499" t="s">
        <v>293</v>
      </c>
      <c r="E63" s="515">
        <v>3639.2781799999998</v>
      </c>
      <c r="F63" s="504">
        <v>1060.9595873000001</v>
      </c>
      <c r="G63" s="516">
        <v>3674.7231893470002</v>
      </c>
      <c r="H63" s="504">
        <v>1060.9595873000001</v>
      </c>
    </row>
    <row r="64" spans="4:8" x14ac:dyDescent="0.3">
      <c r="D64" s="499" t="s">
        <v>294</v>
      </c>
      <c r="E64" s="515">
        <v>0</v>
      </c>
      <c r="F64" s="504">
        <v>-803.00011349999988</v>
      </c>
      <c r="G64" s="516">
        <v>14.427977542000001</v>
      </c>
      <c r="H64" s="521">
        <v>-803.00011349999988</v>
      </c>
    </row>
    <row r="65" spans="4:8" x14ac:dyDescent="0.3">
      <c r="D65" s="499" t="s">
        <v>295</v>
      </c>
      <c r="E65" s="515">
        <v>-2178.4230117000002</v>
      </c>
      <c r="F65" s="504">
        <f>-3094.8633404</f>
        <v>-3094.8633404000002</v>
      </c>
      <c r="G65" s="516">
        <v>-2179.4620351706503</v>
      </c>
      <c r="H65" s="504">
        <v>-3094.8633404000002</v>
      </c>
    </row>
    <row r="66" spans="4:8" x14ac:dyDescent="0.3">
      <c r="D66" s="499" t="s">
        <v>296</v>
      </c>
      <c r="E66" s="515">
        <v>-611.35886540000001</v>
      </c>
      <c r="F66" s="504">
        <f>-671.6254812+1</f>
        <v>-670.62548119999997</v>
      </c>
      <c r="G66" s="516">
        <v>-700.72215539999991</v>
      </c>
      <c r="H66" s="504">
        <v>-656.12372419999997</v>
      </c>
    </row>
    <row r="67" spans="4:8" ht="18" customHeight="1" x14ac:dyDescent="0.3">
      <c r="D67" s="499" t="s">
        <v>297</v>
      </c>
      <c r="E67" s="515">
        <v>-890.06407999999999</v>
      </c>
      <c r="F67" s="504">
        <f>-919.43182+2</f>
        <v>-917.43182000000002</v>
      </c>
      <c r="G67" s="516">
        <v>-928.22463236300007</v>
      </c>
      <c r="H67" s="504">
        <v>-945.29762200000005</v>
      </c>
    </row>
    <row r="68" spans="4:8" ht="18.75" hidden="1" customHeight="1" x14ac:dyDescent="0.3">
      <c r="D68" s="499" t="s">
        <v>298</v>
      </c>
      <c r="E68" s="515">
        <v>0</v>
      </c>
      <c r="F68" s="504">
        <v>0</v>
      </c>
      <c r="G68" s="516">
        <v>0</v>
      </c>
      <c r="H68" s="504">
        <v>0</v>
      </c>
    </row>
    <row r="69" spans="4:8" ht="18.75" hidden="1" customHeight="1" x14ac:dyDescent="0.3">
      <c r="D69" s="499" t="s">
        <v>299</v>
      </c>
      <c r="E69" s="515">
        <v>0</v>
      </c>
      <c r="F69" s="504">
        <v>0</v>
      </c>
      <c r="G69" s="516">
        <v>0</v>
      </c>
      <c r="H69" s="504">
        <v>0</v>
      </c>
    </row>
    <row r="70" spans="4:8" x14ac:dyDescent="0.3">
      <c r="D70" s="496" t="s">
        <v>300</v>
      </c>
      <c r="E70" s="506">
        <f t="array" ref="E70">SUM(ROUND(E61:E67,0))</f>
        <v>77</v>
      </c>
      <c r="F70" s="506">
        <f t="array" ref="F70">SUM(ROUND(F61:F67,0))</f>
        <v>-4223</v>
      </c>
      <c r="G70" s="506">
        <f t="array" ref="G70">SUM(ROUND(G61:G67,0))</f>
        <v>-2</v>
      </c>
      <c r="H70" s="506">
        <f t="array" ref="H70">SUM(ROUND(H61:H67,0))</f>
        <v>-4233</v>
      </c>
    </row>
    <row r="71" spans="4:8" x14ac:dyDescent="0.3">
      <c r="D71" s="496" t="s">
        <v>301</v>
      </c>
      <c r="E71" s="522">
        <f>E70+E59+E41</f>
        <v>-50</v>
      </c>
      <c r="F71" s="522">
        <f>F70+F59+F41</f>
        <v>35</v>
      </c>
      <c r="G71" s="522">
        <f>G70+G59+G41</f>
        <v>-1192</v>
      </c>
      <c r="H71" s="522">
        <f>H70+H59+H41</f>
        <v>-398</v>
      </c>
    </row>
    <row r="72" spans="4:8" x14ac:dyDescent="0.3">
      <c r="D72" s="496"/>
      <c r="E72" s="523"/>
      <c r="F72" s="523"/>
      <c r="G72" s="524"/>
      <c r="H72" s="525"/>
    </row>
    <row r="73" spans="4:8" ht="37.5" x14ac:dyDescent="0.3">
      <c r="D73" s="499" t="s">
        <v>302</v>
      </c>
      <c r="E73" s="515">
        <v>0</v>
      </c>
      <c r="F73" s="515">
        <v>0</v>
      </c>
      <c r="G73" s="510">
        <v>0</v>
      </c>
      <c r="H73" s="521">
        <v>1645.2414528103798</v>
      </c>
    </row>
    <row r="74" spans="4:8" ht="12.75" hidden="1" customHeight="1" x14ac:dyDescent="0.3">
      <c r="D74" s="496"/>
      <c r="E74" s="523"/>
      <c r="F74" s="523"/>
      <c r="G74" s="524"/>
      <c r="H74" s="525"/>
    </row>
    <row r="75" spans="4:8" x14ac:dyDescent="0.3">
      <c r="D75" s="499" t="s">
        <v>303</v>
      </c>
      <c r="E75" s="515">
        <v>0</v>
      </c>
      <c r="F75" s="504">
        <v>0</v>
      </c>
      <c r="G75" s="516">
        <v>-1</v>
      </c>
      <c r="H75" s="504">
        <v>4</v>
      </c>
    </row>
    <row r="76" spans="4:8" x14ac:dyDescent="0.3">
      <c r="D76" s="499" t="s">
        <v>304</v>
      </c>
      <c r="E76" s="515">
        <v>702.08475769999995</v>
      </c>
      <c r="F76" s="504">
        <v>667.29539</v>
      </c>
      <c r="G76" s="515">
        <v>2682.8857133120118</v>
      </c>
      <c r="H76" s="504">
        <v>1432</v>
      </c>
    </row>
    <row r="77" spans="4:8" x14ac:dyDescent="0.3">
      <c r="D77" s="496" t="s">
        <v>305</v>
      </c>
      <c r="E77" s="506">
        <f t="array" ref="E77">SUM(ROUND(E71:E76,0))</f>
        <v>652</v>
      </c>
      <c r="F77" s="506">
        <f t="array" ref="F77">SUM(ROUND(F71:F76,0))</f>
        <v>702</v>
      </c>
      <c r="G77" s="506">
        <f t="array" ref="G77">SUM(ROUND(G71:G76,0))</f>
        <v>1490</v>
      </c>
      <c r="H77" s="506">
        <f t="array" ref="H77">SUM(ROUND(H71:H76,0))</f>
        <v>2683</v>
      </c>
    </row>
    <row r="78" spans="4:8" x14ac:dyDescent="0.3">
      <c r="D78" s="520" t="s">
        <v>306</v>
      </c>
      <c r="E78" s="510"/>
      <c r="F78" s="504"/>
      <c r="G78" s="137"/>
      <c r="H78" s="137"/>
    </row>
    <row r="79" spans="4:8" x14ac:dyDescent="0.3">
      <c r="D79" s="499" t="s">
        <v>307</v>
      </c>
      <c r="E79" s="515">
        <v>1.0620765000000001</v>
      </c>
      <c r="F79" s="504">
        <v>1.0761928000000001</v>
      </c>
      <c r="G79" s="516">
        <v>4</v>
      </c>
      <c r="H79" s="504">
        <v>1.7270399999999999</v>
      </c>
    </row>
    <row r="80" spans="4:8" x14ac:dyDescent="0.3">
      <c r="D80" s="499" t="s">
        <v>308</v>
      </c>
      <c r="E80" s="515"/>
      <c r="F80" s="504"/>
      <c r="G80" s="516"/>
      <c r="H80" s="504"/>
    </row>
    <row r="81" spans="4:8" x14ac:dyDescent="0.3">
      <c r="D81" s="526" t="s">
        <v>309</v>
      </c>
      <c r="E81" s="515">
        <v>651.32232329999988</v>
      </c>
      <c r="F81" s="504">
        <v>701</v>
      </c>
      <c r="G81" s="516">
        <v>1486</v>
      </c>
      <c r="H81" s="504">
        <v>2681.1766899999998</v>
      </c>
    </row>
    <row r="82" spans="4:8" x14ac:dyDescent="0.3">
      <c r="D82" s="527" t="s">
        <v>310</v>
      </c>
      <c r="E82" s="506">
        <f t="array" ref="E82">SUM(ROUND(E79:E81,0))</f>
        <v>652</v>
      </c>
      <c r="F82" s="506">
        <f t="array" ref="F82">SUM(ROUND(F79:F81,0))</f>
        <v>702</v>
      </c>
      <c r="G82" s="506">
        <f t="array" ref="G82">SUM(ROUND(G79:G81,0))</f>
        <v>1490</v>
      </c>
      <c r="H82" s="506">
        <f t="array" ref="H82">SUM(ROUND(H79:H81,0))</f>
        <v>2683</v>
      </c>
    </row>
    <row r="83" spans="4:8" hidden="1" x14ac:dyDescent="0.3">
      <c r="D83" s="528"/>
      <c r="E83" s="507"/>
      <c r="F83" s="507"/>
      <c r="G83" s="529"/>
      <c r="H83" s="507"/>
    </row>
    <row r="84" spans="4:8" hidden="1" x14ac:dyDescent="0.3">
      <c r="G84" s="530"/>
    </row>
    <row r="85" spans="4:8" hidden="1" x14ac:dyDescent="0.3">
      <c r="E85" s="530">
        <f>E77-E82</f>
        <v>0</v>
      </c>
      <c r="F85" s="530">
        <v>-0.49982602930521097</v>
      </c>
      <c r="G85" s="530">
        <f>G77-G82</f>
        <v>0</v>
      </c>
      <c r="H85" s="530">
        <v>-0.51465895806541095</v>
      </c>
    </row>
    <row r="86" spans="4:8" hidden="1" x14ac:dyDescent="0.3">
      <c r="E86" s="482">
        <f>(E77-E82)</f>
        <v>0</v>
      </c>
      <c r="F86" s="482">
        <f>(F77-F82)</f>
        <v>0</v>
      </c>
      <c r="G86" s="482">
        <f>(G77-G82)</f>
        <v>0</v>
      </c>
      <c r="H86" s="482">
        <f>(H77-H82)</f>
        <v>0</v>
      </c>
    </row>
    <row r="87" spans="4:8" hidden="1" x14ac:dyDescent="0.3">
      <c r="E87" s="508">
        <f>E82-'Reg33-BS FY25'!F29</f>
        <v>-0.38439979999986917</v>
      </c>
      <c r="F87" s="508"/>
      <c r="G87" s="482">
        <f>G82-'Reg33-BS FY25'!H29</f>
        <v>-0.42632782687019244</v>
      </c>
      <c r="H87" s="508"/>
    </row>
    <row r="88" spans="4:8" hidden="1" x14ac:dyDescent="0.3">
      <c r="E88" s="531">
        <f>'Reg33-BS FY25'!F29</f>
        <v>652.38439979999987</v>
      </c>
      <c r="G88" s="482">
        <f>'Reg33-BS FY25'!H29</f>
        <v>1490.4263278268702</v>
      </c>
    </row>
    <row r="89" spans="4:8" hidden="1" x14ac:dyDescent="0.3"/>
    <row r="90" spans="4:8" hidden="1" x14ac:dyDescent="0.3">
      <c r="G90" s="482">
        <v>-589.35141999999996</v>
      </c>
    </row>
    <row r="91" spans="4:8" hidden="1" x14ac:dyDescent="0.3"/>
    <row r="93" spans="4:8" x14ac:dyDescent="0.3">
      <c r="E93" s="482">
        <f>E77-E82</f>
        <v>0</v>
      </c>
      <c r="F93" s="482">
        <f>F77-F82</f>
        <v>0</v>
      </c>
      <c r="G93" s="532">
        <f>G77-G82</f>
        <v>0</v>
      </c>
      <c r="H93" s="482">
        <f>H77-H82</f>
        <v>0</v>
      </c>
    </row>
  </sheetData>
  <mergeCells count="3">
    <mergeCell ref="D4:D6"/>
    <mergeCell ref="E4:F4"/>
    <mergeCell ref="G4:H4"/>
  </mergeCells>
  <pageMargins left="0.31" right="0.25" top="0.31496062992126" bottom="0.74803149606299202" header="0.31496062992126" footer="0.31496062992126"/>
  <pageSetup paperSize="9" scale="60" orientation="portrait" horizontalDpi="300" verticalDpi="300" r:id="rId1"/>
  <rowBreaks count="1" manualBreakCount="1">
    <brk id="41"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706A715A0C5146B7C506C12BAEEA4D" ma:contentTypeVersion="26" ma:contentTypeDescription="Create a new document." ma:contentTypeScope="" ma:versionID="4a2ac0a3ab5fdf67b6950aab7a2d71c0">
  <xsd:schema xmlns:xsd="http://www.w3.org/2001/XMLSchema" xmlns:xs="http://www.w3.org/2001/XMLSchema" xmlns:p="http://schemas.microsoft.com/office/2006/metadata/properties" xmlns:ns2="a5357606-ac41-4833-93ce-5c05e3252721" xmlns:ns3="dba76d84-bc49-4f7f-8f05-c1e3eee2c6da" targetNamespace="http://schemas.microsoft.com/office/2006/metadata/properties" ma:root="true" ma:fieldsID="e6d162688a860c278cf92f7451b7e8b8" ns2:_="" ns3:_="">
    <xsd:import namespace="a5357606-ac41-4833-93ce-5c05e3252721"/>
    <xsd:import namespace="dba76d84-bc49-4f7f-8f05-c1e3eee2c6d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Target_x0020_Audiences" minOccurs="0"/>
                <xsd:element ref="ns2:_ModernAudienceTargetUserField" minOccurs="0"/>
                <xsd:element ref="ns2:_ModernAudienceAadObjectIds" minOccurs="0"/>
                <xsd:element ref="ns3:TaxKeywordTaxHTField" minOccurs="0"/>
                <xsd:element ref="ns3:TaxCatchAll"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_Flow_SignoffStatus" minOccurs="0"/>
                <xsd:element ref="ns2:MediaServiceLocation" minOccurs="0"/>
                <xsd:element ref="ns2:lcf76f155ced4ddcb4097134ff3c332f"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357606-ac41-4833-93ce-5c05e32527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Target_x0020_Audiences" ma:index="11" nillable="true" ma:displayName="Target Audiences" ma:internalName="Target_x0020_Audiences">
      <xsd:simpleType>
        <xsd:restriction base="dms:Unknown"/>
      </xsd:simpleType>
    </xsd:element>
    <xsd:element name="_ModernAudienceTargetUserField" ma:index="12"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3" nillable="true" ma:displayName="AudienceIds" ma:list="{3c82942b-5c11-45c0-bb58-d3498b3c820a}" ma:internalName="_ModernAudienceAadObjectIds" ma:readOnly="true" ma:showField="_AadObjectIdForUser" ma:web="dba76d84-bc49-4f7f-8f05-c1e3eee2c6da">
      <xsd:complexType>
        <xsd:complexContent>
          <xsd:extension base="dms:MultiChoiceLookup">
            <xsd:sequence>
              <xsd:element name="Value" type="dms:Lookup" maxOccurs="unbounded" minOccurs="0" nillable="true"/>
            </xsd:sequence>
          </xsd:extension>
        </xsd:complexContent>
      </xsd:complex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20" nillable="true" ma:displayName="Tags" ma:internalName="MediaServiceAutoTags"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_Flow_SignoffStatus" ma:index="24" nillable="true" ma:displayName="Sign-off status" ma:internalName="Sign_x002d_off_x0020_status">
      <xsd:simpleType>
        <xsd:restriction base="dms:Text"/>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b6ff76c9-6ccb-4310-91e6-e5c875a4a7f5" ma:termSetId="09814cd3-568e-fe90-9814-8d621ff8fb84" ma:anchorId="fba54fb3-c3e1-fe81-a776-ca4b69148c4d" ma:open="true" ma:isKeyword="false">
      <xsd:complexType>
        <xsd:sequence>
          <xsd:element ref="pc:Terms" minOccurs="0" maxOccurs="1"/>
        </xsd:sequence>
      </xsd:complexType>
    </xsd:element>
    <xsd:element name="MediaLengthInSeconds" ma:index="28" nillable="true" ma:displayName="MediaLengthInSeconds" ma:hidden="true" ma:internalName="MediaLengthInSeconds" ma:readOnly="true">
      <xsd:simpleType>
        <xsd:restriction base="dms:Unknown"/>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a76d84-bc49-4f7f-8f05-c1e3eee2c6da" elementFormDefault="qualified">
    <xsd:import namespace="http://schemas.microsoft.com/office/2006/documentManagement/types"/>
    <xsd:import namespace="http://schemas.microsoft.com/office/infopath/2007/PartnerControls"/>
    <xsd:element name="TaxKeywordTaxHTField" ma:index="15" nillable="true" ma:taxonomy="true" ma:internalName="TaxKeywordTaxHTField" ma:taxonomyFieldName="TaxKeyword" ma:displayName="Enterprise Keywords" ma:fieldId="{23f27201-bee3-471e-b2e7-b64fd8b7ca38}" ma:taxonomyMulti="true" ma:sspId="b6ff76c9-6ccb-4310-91e6-e5c875a4a7f5" ma:termSetId="00000000-0000-0000-0000-000000000000" ma:anchorId="00000000-0000-0000-0000-000000000000" ma:open="true" ma:isKeyword="true">
      <xsd:complexType>
        <xsd:sequence>
          <xsd:element ref="pc:Terms" minOccurs="0" maxOccurs="1"/>
        </xsd:sequence>
      </xsd:complexType>
    </xsd:element>
    <xsd:element name="TaxCatchAll" ma:index="16" nillable="true" ma:displayName="Taxonomy Catch All Column" ma:hidden="true" ma:list="{8aea16c8-716f-4204-8751-359801acec51}" ma:internalName="TaxCatchAll" ma:showField="CatchAllData" ma:web="dba76d84-bc49-4f7f-8f05-c1e3eee2c6d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_x0020_Audiences xmlns="a5357606-ac41-4833-93ce-5c05e3252721" xsi:nil="true"/>
    <lcf76f155ced4ddcb4097134ff3c332f xmlns="a5357606-ac41-4833-93ce-5c05e3252721">
      <Terms xmlns="http://schemas.microsoft.com/office/infopath/2007/PartnerControls"/>
    </lcf76f155ced4ddcb4097134ff3c332f>
    <_Flow_SignoffStatus xmlns="a5357606-ac41-4833-93ce-5c05e3252721" xsi:nil="true"/>
    <_ModernAudienceTargetUserField xmlns="a5357606-ac41-4833-93ce-5c05e3252721">
      <UserInfo>
        <DisplayName/>
        <AccountId xsi:nil="true"/>
        <AccountType/>
      </UserInfo>
    </_ModernAudienceTargetUserField>
    <TaxCatchAll xmlns="dba76d84-bc49-4f7f-8f05-c1e3eee2c6da" xsi:nil="true"/>
    <TaxKeywordTaxHTField xmlns="dba76d84-bc49-4f7f-8f05-c1e3eee2c6da">
      <Terms xmlns="http://schemas.microsoft.com/office/infopath/2007/PartnerControls"/>
    </TaxKeywordTaxHTField>
  </documentManagement>
</p:properties>
</file>

<file path=customXml/itemProps1.xml><?xml version="1.0" encoding="utf-8"?>
<ds:datastoreItem xmlns:ds="http://schemas.openxmlformats.org/officeDocument/2006/customXml" ds:itemID="{D91388D9-3DE6-4BA9-8AF1-9C70749C9716}"/>
</file>

<file path=customXml/itemProps2.xml><?xml version="1.0" encoding="utf-8"?>
<ds:datastoreItem xmlns:ds="http://schemas.openxmlformats.org/officeDocument/2006/customXml" ds:itemID="{4017D279-55F8-41B5-8FC9-8357D8D9C4CC}"/>
</file>

<file path=customXml/itemProps3.xml><?xml version="1.0" encoding="utf-8"?>
<ds:datastoreItem xmlns:ds="http://schemas.openxmlformats.org/officeDocument/2006/customXml" ds:itemID="{FA495AAD-6447-4073-B5BF-8566066D0B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Reg 33-P&amp;L FY25</vt:lpstr>
      <vt:lpstr>Reg 33-notes FY25</vt:lpstr>
      <vt:lpstr>Reg33-BS FY25</vt:lpstr>
      <vt:lpstr>Reg 33 FY24</vt:lpstr>
      <vt:lpstr>'Reg 33 FY24'!Print_Area</vt:lpstr>
      <vt:lpstr>'Reg 33-notes FY25'!Print_Area</vt:lpstr>
      <vt:lpstr>'Reg 33-P&amp;L FY25'!Print_Area</vt:lpstr>
      <vt:lpstr>'Reg33-BS FY25'!Print_Area</vt:lpstr>
      <vt:lpstr>'Reg 33 FY24'!Print_Titles</vt:lpstr>
      <vt:lpstr>'Reg33-BS FY25'!Print_Titles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Dvij Butkar</dc:creator>
  <cp:lastModifiedBy>Dvij Butkar</cp:lastModifiedBy>
  <dcterms:created xsi:type="dcterms:W3CDTF">2025-05-22T06:42:32Z</dcterms:created>
  <dcterms:modified xsi:type="dcterms:W3CDTF">2025-05-22T08:15:41Z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0x010100D9706A715A0C5146B7C506C12BAEEA4D</vt:lpwstr>
  </property>
  <property fmtid="{D5CDD505-2E9C-101B-9397-08002B2CF9AE}" pid="3" name="TaxKeyword">
    <vt:lpwstr/>
  </property>
</Properties>
</file>