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inancials Q4 FY 24\"/>
    </mc:Choice>
  </mc:AlternateContent>
  <bookViews>
    <workbookView xWindow="0" yWindow="0" windowWidth="20490" windowHeight="6420"/>
  </bookViews>
  <sheets>
    <sheet name="Reg 33-P&amp;L Q4 FY24" sheetId="1" r:id="rId1"/>
    <sheet name="Reg33-BS Q4 FY24" sheetId="2" r:id="rId2"/>
    <sheet name="Reg 33 CFS FY24" sheetId="3" r:id="rId3"/>
    <sheet name="Reg 33-notes Q3 FY24" sheetId="4" r:id="rId4"/>
  </sheets>
  <definedNames>
    <definedName name="\a" localSheetId="3">#REF!</definedName>
    <definedName name="\a" localSheetId="0">#REF!</definedName>
    <definedName name="\a" localSheetId="1">#REF!</definedName>
    <definedName name="\a">#REF!</definedName>
    <definedName name="\B" localSheetId="3">#REF!</definedName>
    <definedName name="\B">#REF!</definedName>
    <definedName name="\C" localSheetId="3">#REF!</definedName>
    <definedName name="\C" localSheetId="0">#REF!</definedName>
    <definedName name="\C" localSheetId="1">#REF!</definedName>
    <definedName name="\C">#REF!</definedName>
    <definedName name="\D" localSheetId="3">#REF!</definedName>
    <definedName name="\D" localSheetId="0">#REF!</definedName>
    <definedName name="\D" localSheetId="1">#REF!</definedName>
    <definedName name="\D">#REF!</definedName>
    <definedName name="\k" localSheetId="3">#REF!</definedName>
    <definedName name="\k">#REF!</definedName>
    <definedName name="\q" localSheetId="3">#REF!</definedName>
    <definedName name="\q" localSheetId="0">#REF!</definedName>
    <definedName name="\q" localSheetId="1">#REF!</definedName>
    <definedName name="\q">#REF!</definedName>
    <definedName name="\s" localSheetId="3">#REF!</definedName>
    <definedName name="\s" localSheetId="0">#REF!</definedName>
    <definedName name="\s" localSheetId="1">#REF!</definedName>
    <definedName name="\s">#REF!</definedName>
    <definedName name="\v" localSheetId="3">#REF!</definedName>
    <definedName name="\v" localSheetId="0">#REF!</definedName>
    <definedName name="\v" localSheetId="1">#REF!</definedName>
    <definedName name="\v">#REF!</definedName>
    <definedName name="\x" localSheetId="3">#REF!</definedName>
    <definedName name="\x" localSheetId="0">#REF!</definedName>
    <definedName name="\x" localSheetId="1">#REF!</definedName>
    <definedName name="\x">#REF!</definedName>
    <definedName name="\z" localSheetId="3">#REF!</definedName>
    <definedName name="\z">#REF!</definedName>
    <definedName name="\ZC" localSheetId="3">#REF!</definedName>
    <definedName name="\ZC">#REF!</definedName>
    <definedName name="_" localSheetId="3">#REF!</definedName>
    <definedName name="_">#REF!</definedName>
    <definedName name="__________cap10" localSheetId="3">#REF!</definedName>
    <definedName name="__________cap10" localSheetId="0">#REF!</definedName>
    <definedName name="__________cap10" localSheetId="1">#REF!</definedName>
    <definedName name="__________cap10">#REF!</definedName>
    <definedName name="__________cap11" localSheetId="3">#REF!</definedName>
    <definedName name="__________cap11" localSheetId="0">#REF!</definedName>
    <definedName name="__________cap11" localSheetId="1">#REF!</definedName>
    <definedName name="__________cap11">#REF!</definedName>
    <definedName name="__________cap12" localSheetId="3">#REF!</definedName>
    <definedName name="__________cap12" localSheetId="0">#REF!</definedName>
    <definedName name="__________cap12" localSheetId="1">#REF!</definedName>
    <definedName name="__________cap12">#REF!</definedName>
    <definedName name="__________cap13" localSheetId="3">#REF!</definedName>
    <definedName name="__________cap13" localSheetId="0">#REF!</definedName>
    <definedName name="__________cap13" localSheetId="1">#REF!</definedName>
    <definedName name="__________cap13">#REF!</definedName>
    <definedName name="__________cap14" localSheetId="3">#REF!</definedName>
    <definedName name="__________cap14" localSheetId="0">#REF!</definedName>
    <definedName name="__________cap14" localSheetId="1">#REF!</definedName>
    <definedName name="__________cap14">#REF!</definedName>
    <definedName name="__________cap15" localSheetId="3">#REF!</definedName>
    <definedName name="__________cap15" localSheetId="0">#REF!</definedName>
    <definedName name="__________cap15" localSheetId="1">#REF!</definedName>
    <definedName name="__________cap15">#REF!</definedName>
    <definedName name="__________cap6" localSheetId="3">#REF!</definedName>
    <definedName name="__________cap6" localSheetId="0">#REF!</definedName>
    <definedName name="__________cap6" localSheetId="1">#REF!</definedName>
    <definedName name="__________cap6">#REF!</definedName>
    <definedName name="__________cap7" localSheetId="3">#REF!</definedName>
    <definedName name="__________cap7" localSheetId="0">#REF!</definedName>
    <definedName name="__________cap7" localSheetId="1">#REF!</definedName>
    <definedName name="__________cap7">#REF!</definedName>
    <definedName name="__________cap8" localSheetId="3">#REF!</definedName>
    <definedName name="__________cap8" localSheetId="0">#REF!</definedName>
    <definedName name="__________cap8" localSheetId="1">#REF!</definedName>
    <definedName name="__________cap8">#REF!</definedName>
    <definedName name="__________cap9" localSheetId="3">#REF!</definedName>
    <definedName name="__________cap9" localSheetId="0">#REF!</definedName>
    <definedName name="__________cap9" localSheetId="1">#REF!</definedName>
    <definedName name="__________cap9">#REF!</definedName>
    <definedName name="__________GBP1" localSheetId="3">#REF!,#REF!,#REF!,#REF!,#REF!,#REF!</definedName>
    <definedName name="__________GBP1" localSheetId="0">#REF!,#REF!,#REF!,#REF!,#REF!,#REF!</definedName>
    <definedName name="__________GBP1" localSheetId="1">#REF!,#REF!,#REF!,#REF!,#REF!,#REF!</definedName>
    <definedName name="__________GBP1">#REF!,#REF!,#REF!,#REF!,#REF!,#REF!</definedName>
    <definedName name="__________gfa11" localSheetId="3">#REF!</definedName>
    <definedName name="__________gfa11" localSheetId="0">#REF!</definedName>
    <definedName name="__________gfa11" localSheetId="1">#REF!</definedName>
    <definedName name="__________gfa11">#REF!</definedName>
    <definedName name="__________gfa12" localSheetId="3">#REF!</definedName>
    <definedName name="__________gfa12" localSheetId="0">#REF!</definedName>
    <definedName name="__________gfa12" localSheetId="1">#REF!</definedName>
    <definedName name="__________gfa12">#REF!</definedName>
    <definedName name="__________gfa13" localSheetId="3">#REF!</definedName>
    <definedName name="__________gfa13" localSheetId="0">#REF!</definedName>
    <definedName name="__________gfa13" localSheetId="1">#REF!</definedName>
    <definedName name="__________gfa13">#REF!</definedName>
    <definedName name="__________gfa14" localSheetId="3">#REF!</definedName>
    <definedName name="__________gfa14" localSheetId="0">#REF!</definedName>
    <definedName name="__________gfa14" localSheetId="1">#REF!</definedName>
    <definedName name="__________gfa14">#REF!</definedName>
    <definedName name="__________gfa15" localSheetId="3">#REF!</definedName>
    <definedName name="__________gfa15" localSheetId="0">#REF!</definedName>
    <definedName name="__________gfa15" localSheetId="1">#REF!</definedName>
    <definedName name="__________gfa15">#REF!</definedName>
    <definedName name="__________gfa6" localSheetId="3">#REF!</definedName>
    <definedName name="__________gfa6" localSheetId="0">#REF!</definedName>
    <definedName name="__________gfa6" localSheetId="1">#REF!</definedName>
    <definedName name="__________gfa6">#REF!</definedName>
    <definedName name="__________gfa7" localSheetId="3">#REF!</definedName>
    <definedName name="__________gfa7" localSheetId="0">#REF!</definedName>
    <definedName name="__________gfa7" localSheetId="1">#REF!</definedName>
    <definedName name="__________gfa7">#REF!</definedName>
    <definedName name="__________gfa8" localSheetId="3">#REF!</definedName>
    <definedName name="__________gfa8" localSheetId="0">#REF!</definedName>
    <definedName name="__________gfa8" localSheetId="1">#REF!</definedName>
    <definedName name="__________gfa8">#REF!</definedName>
    <definedName name="__________gfa9" localSheetId="3">#REF!</definedName>
    <definedName name="__________gfa9" localSheetId="0">#REF!</definedName>
    <definedName name="__________gfa9" localSheetId="1">#REF!</definedName>
    <definedName name="__________gfa9">#REF!</definedName>
    <definedName name="__________inv3" localSheetId="3">#REF!</definedName>
    <definedName name="__________inv3" localSheetId="0">#REF!</definedName>
    <definedName name="__________inv3" localSheetId="1">#REF!</definedName>
    <definedName name="__________inv3">#REF!</definedName>
    <definedName name="__________inv4" localSheetId="3">#REF!</definedName>
    <definedName name="__________inv4" localSheetId="0">#REF!</definedName>
    <definedName name="__________inv4" localSheetId="1">#REF!</definedName>
    <definedName name="__________inv4">#REF!</definedName>
    <definedName name="__________inv5" localSheetId="3">#REF!</definedName>
    <definedName name="__________inv5" localSheetId="0">#REF!</definedName>
    <definedName name="__________inv5" localSheetId="1">#REF!</definedName>
    <definedName name="__________inv5">#REF!</definedName>
    <definedName name="__________inv6" localSheetId="3">#REF!</definedName>
    <definedName name="__________inv6" localSheetId="0">#REF!</definedName>
    <definedName name="__________inv6" localSheetId="1">#REF!</definedName>
    <definedName name="__________inv6">#REF!</definedName>
    <definedName name="__________nfa10" localSheetId="3">#REF!</definedName>
    <definedName name="__________nfa10" localSheetId="0">#REF!</definedName>
    <definedName name="__________nfa10" localSheetId="1">#REF!</definedName>
    <definedName name="__________nfa10">#REF!</definedName>
    <definedName name="__________nfa11" localSheetId="3">#REF!</definedName>
    <definedName name="__________nfa11" localSheetId="0">#REF!</definedName>
    <definedName name="__________nfa11" localSheetId="1">#REF!</definedName>
    <definedName name="__________nfa11">#REF!</definedName>
    <definedName name="__________nfa12" localSheetId="3">#REF!</definedName>
    <definedName name="__________nfa12" localSheetId="0">#REF!</definedName>
    <definedName name="__________nfa12" localSheetId="1">#REF!</definedName>
    <definedName name="__________nfa12">#REF!</definedName>
    <definedName name="__________nfa13" localSheetId="3">#REF!</definedName>
    <definedName name="__________nfa13" localSheetId="0">#REF!</definedName>
    <definedName name="__________nfa13" localSheetId="1">#REF!</definedName>
    <definedName name="__________nfa13">#REF!</definedName>
    <definedName name="__________nfa14" localSheetId="3">#REF!</definedName>
    <definedName name="__________nfa14" localSheetId="0">#REF!</definedName>
    <definedName name="__________nfa14" localSheetId="1">#REF!</definedName>
    <definedName name="__________nfa14">#REF!</definedName>
    <definedName name="__________nfa15" localSheetId="3">#REF!</definedName>
    <definedName name="__________nfa15" localSheetId="0">#REF!</definedName>
    <definedName name="__________nfa15" localSheetId="1">#REF!</definedName>
    <definedName name="__________nfa15">#REF!</definedName>
    <definedName name="__________nfa6" localSheetId="3">#REF!</definedName>
    <definedName name="__________nfa6" localSheetId="0">#REF!</definedName>
    <definedName name="__________nfa6" localSheetId="1">#REF!</definedName>
    <definedName name="__________nfa6">#REF!</definedName>
    <definedName name="__________nfa7" localSheetId="3">#REF!</definedName>
    <definedName name="__________nfa7" localSheetId="0">#REF!</definedName>
    <definedName name="__________nfa7" localSheetId="1">#REF!</definedName>
    <definedName name="__________nfa7">#REF!</definedName>
    <definedName name="__________nfa8" localSheetId="3">#REF!</definedName>
    <definedName name="__________nfa8" localSheetId="0">#REF!</definedName>
    <definedName name="__________nfa8" localSheetId="1">#REF!</definedName>
    <definedName name="__________nfa8">#REF!</definedName>
    <definedName name="__________nfa9" localSheetId="3">#REF!</definedName>
    <definedName name="__________nfa9" localSheetId="0">#REF!</definedName>
    <definedName name="__________nfa9" localSheetId="1">#REF!</definedName>
    <definedName name="__________nfa9">#REF!</definedName>
    <definedName name="__________owc3" localSheetId="3">#REF!</definedName>
    <definedName name="__________owc3" localSheetId="0">#REF!</definedName>
    <definedName name="__________owc3" localSheetId="1">#REF!</definedName>
    <definedName name="__________owc3">#REF!</definedName>
    <definedName name="__________owc4" localSheetId="3">#REF!</definedName>
    <definedName name="__________owc4" localSheetId="0">#REF!</definedName>
    <definedName name="__________owc4" localSheetId="1">#REF!</definedName>
    <definedName name="__________owc4">#REF!</definedName>
    <definedName name="__________owc5" localSheetId="3">#REF!</definedName>
    <definedName name="__________owc5" localSheetId="0">#REF!</definedName>
    <definedName name="__________owc5" localSheetId="1">#REF!</definedName>
    <definedName name="__________owc5">#REF!</definedName>
    <definedName name="__________owc6" localSheetId="3">#REF!</definedName>
    <definedName name="__________owc6" localSheetId="0">#REF!</definedName>
    <definedName name="__________owc6" localSheetId="1">#REF!</definedName>
    <definedName name="__________owc6">#REF!</definedName>
    <definedName name="__________ps2" localSheetId="3">#REF!</definedName>
    <definedName name="__________ps2" localSheetId="0">#REF!</definedName>
    <definedName name="__________ps2" localSheetId="1">#REF!</definedName>
    <definedName name="__________ps2">#REF!</definedName>
    <definedName name="__________ps3" localSheetId="3">#REF!</definedName>
    <definedName name="__________ps3" localSheetId="0">#REF!</definedName>
    <definedName name="__________ps3" localSheetId="1">#REF!</definedName>
    <definedName name="__________ps3">#REF!</definedName>
    <definedName name="__________res1" localSheetId="3">#REF!</definedName>
    <definedName name="__________res1" localSheetId="0">#REF!</definedName>
    <definedName name="__________res1" localSheetId="1">#REF!</definedName>
    <definedName name="__________res1">#REF!</definedName>
    <definedName name="__________res2" localSheetId="3">#REF!</definedName>
    <definedName name="__________res2" localSheetId="0">#REF!</definedName>
    <definedName name="__________res2" localSheetId="1">#REF!</definedName>
    <definedName name="__________res2">#REF!</definedName>
    <definedName name="__________res3" localSheetId="3">#REF!</definedName>
    <definedName name="__________res3" localSheetId="0">#REF!</definedName>
    <definedName name="__________res3" localSheetId="1">#REF!</definedName>
    <definedName name="__________res3">#REF!</definedName>
    <definedName name="__________slm14" localSheetId="3">#REF!</definedName>
    <definedName name="__________slm14" localSheetId="0">#REF!</definedName>
    <definedName name="__________slm14" localSheetId="1">#REF!</definedName>
    <definedName name="__________slm14">#REF!</definedName>
    <definedName name="__________slm15" localSheetId="3">#REF!</definedName>
    <definedName name="__________slm15" localSheetId="0">#REF!</definedName>
    <definedName name="__________slm15" localSheetId="1">#REF!</definedName>
    <definedName name="__________slm15">#REF!</definedName>
    <definedName name="__________slm6" localSheetId="3">#REF!</definedName>
    <definedName name="__________slm6" localSheetId="0">#REF!</definedName>
    <definedName name="__________slm6" localSheetId="1">#REF!</definedName>
    <definedName name="__________slm6">#REF!</definedName>
    <definedName name="__________slm7" localSheetId="3">#REF!</definedName>
    <definedName name="__________slm7" localSheetId="0">#REF!</definedName>
    <definedName name="__________slm7" localSheetId="1">#REF!</definedName>
    <definedName name="__________slm7">#REF!</definedName>
    <definedName name="__________slm8" localSheetId="3">#REF!</definedName>
    <definedName name="__________slm8" localSheetId="0">#REF!</definedName>
    <definedName name="__________slm8" localSheetId="1">#REF!</definedName>
    <definedName name="__________slm8">#REF!</definedName>
    <definedName name="__________slm9" localSheetId="3">#REF!</definedName>
    <definedName name="__________slm9" localSheetId="0">#REF!</definedName>
    <definedName name="__________slm9" localSheetId="1">#REF!</definedName>
    <definedName name="__________slm9">#REF!</definedName>
    <definedName name="__________wdv10" localSheetId="3">#REF!</definedName>
    <definedName name="__________wdv10" localSheetId="0">#REF!</definedName>
    <definedName name="__________wdv10" localSheetId="1">#REF!</definedName>
    <definedName name="__________wdv10">#REF!</definedName>
    <definedName name="__________wdv11" localSheetId="3">#REF!</definedName>
    <definedName name="__________wdv11" localSheetId="0">#REF!</definedName>
    <definedName name="__________wdv11" localSheetId="1">#REF!</definedName>
    <definedName name="__________wdv11">#REF!</definedName>
    <definedName name="__________wdv12" localSheetId="3">#REF!</definedName>
    <definedName name="__________wdv12" localSheetId="0">#REF!</definedName>
    <definedName name="__________wdv12" localSheetId="1">#REF!</definedName>
    <definedName name="__________wdv12">#REF!</definedName>
    <definedName name="__________wdv13" localSheetId="3">#REF!</definedName>
    <definedName name="__________wdv13" localSheetId="0">#REF!</definedName>
    <definedName name="__________wdv13" localSheetId="1">#REF!</definedName>
    <definedName name="__________wdv13">#REF!</definedName>
    <definedName name="__________wdv14" localSheetId="3">#REF!</definedName>
    <definedName name="__________wdv14" localSheetId="0">#REF!</definedName>
    <definedName name="__________wdv14" localSheetId="1">#REF!</definedName>
    <definedName name="__________wdv14">#REF!</definedName>
    <definedName name="__________wdv15" localSheetId="3">#REF!</definedName>
    <definedName name="__________wdv15" localSheetId="0">#REF!</definedName>
    <definedName name="__________wdv15" localSheetId="1">#REF!</definedName>
    <definedName name="__________wdv15">#REF!</definedName>
    <definedName name="__________wdv6" localSheetId="3">#REF!</definedName>
    <definedName name="__________wdv6" localSheetId="0">#REF!</definedName>
    <definedName name="__________wdv6" localSheetId="1">#REF!</definedName>
    <definedName name="__________wdv6">#REF!</definedName>
    <definedName name="__________wdv7" localSheetId="3">#REF!</definedName>
    <definedName name="__________wdv7" localSheetId="0">#REF!</definedName>
    <definedName name="__________wdv7" localSheetId="1">#REF!</definedName>
    <definedName name="__________wdv7">#REF!</definedName>
    <definedName name="__________wdv8" localSheetId="3">#REF!</definedName>
    <definedName name="__________wdv8" localSheetId="0">#REF!</definedName>
    <definedName name="__________wdv8" localSheetId="1">#REF!</definedName>
    <definedName name="__________wdv8">#REF!</definedName>
    <definedName name="__________wdv9" localSheetId="3">#REF!</definedName>
    <definedName name="__________wdv9" localSheetId="0">#REF!</definedName>
    <definedName name="__________wdv9" localSheetId="1">#REF!</definedName>
    <definedName name="__________wdv9">#REF!</definedName>
    <definedName name="_________LT2" localSheetId="3">#REF!</definedName>
    <definedName name="_________LT2">#REF!</definedName>
    <definedName name="_________LT3" localSheetId="3">#REF!</definedName>
    <definedName name="_________LT3">#REF!</definedName>
    <definedName name="_________Met1" localSheetId="3">#REF!</definedName>
    <definedName name="_________Met1">#REF!</definedName>
    <definedName name="_________Met2" localSheetId="3">#REF!</definedName>
    <definedName name="_________Met2">#REF!</definedName>
    <definedName name="_________Met3" localSheetId="3">#REF!</definedName>
    <definedName name="_________Met3">#REF!</definedName>
    <definedName name="_________Met4" localSheetId="3">#REF!</definedName>
    <definedName name="_________Met4">#REF!</definedName>
    <definedName name="_________Met5" localSheetId="3">#REF!</definedName>
    <definedName name="_________Met5">#REF!</definedName>
    <definedName name="_________Met6" localSheetId="3">#REF!</definedName>
    <definedName name="_________Met6">#REF!</definedName>
    <definedName name="_________Met7" localSheetId="3">#REF!</definedName>
    <definedName name="_________Met7">#REF!</definedName>
    <definedName name="_________Met8" localSheetId="3">#REF!</definedName>
    <definedName name="_________Met8">#REF!</definedName>
    <definedName name="_________MT1" localSheetId="3">#REF!</definedName>
    <definedName name="_________MT1">#REF!</definedName>
    <definedName name="_________MT2" localSheetId="3">#REF!</definedName>
    <definedName name="_________MT2">#REF!</definedName>
    <definedName name="_________MT3" localSheetId="3">#REF!</definedName>
    <definedName name="_________MT3">#REF!</definedName>
    <definedName name="________kda1">#N/A</definedName>
    <definedName name="________LT1" localSheetId="3">#REF!</definedName>
    <definedName name="________LT1">#REF!</definedName>
    <definedName name="________LT2" localSheetId="3">#REF!</definedName>
    <definedName name="________LT2">#REF!</definedName>
    <definedName name="________LT3" localSheetId="3">#REF!</definedName>
    <definedName name="________LT3">#REF!</definedName>
    <definedName name="________Met1" localSheetId="3">#REF!</definedName>
    <definedName name="________Met1">#REF!</definedName>
    <definedName name="________Met2" localSheetId="3">#REF!</definedName>
    <definedName name="________Met2">#REF!</definedName>
    <definedName name="________Met3" localSheetId="3">#REF!</definedName>
    <definedName name="________Met3">#REF!</definedName>
    <definedName name="________Met4" localSheetId="3">#REF!</definedName>
    <definedName name="________Met4">#REF!</definedName>
    <definedName name="________Met5" localSheetId="3">#REF!</definedName>
    <definedName name="________Met5">#REF!</definedName>
    <definedName name="________Met6" localSheetId="3">#REF!</definedName>
    <definedName name="________Met6">#REF!</definedName>
    <definedName name="________Met7" localSheetId="3">#REF!</definedName>
    <definedName name="________Met7">#REF!</definedName>
    <definedName name="________Met8" localSheetId="3">#REF!</definedName>
    <definedName name="________Met8">#REF!</definedName>
    <definedName name="________MT1" localSheetId="3">#REF!</definedName>
    <definedName name="________MT1">#REF!</definedName>
    <definedName name="________MT2" localSheetId="3">#REF!</definedName>
    <definedName name="________MT2">#REF!</definedName>
    <definedName name="________MT3" localSheetId="3">#REF!</definedName>
    <definedName name="________MT3">#REF!</definedName>
    <definedName name="________nfa14" localSheetId="3">#REF!</definedName>
    <definedName name="________nfa14" localSheetId="0">#REF!</definedName>
    <definedName name="________nfa14" localSheetId="1">#REF!</definedName>
    <definedName name="________nfa14">#REF!</definedName>
    <definedName name="________nfa15" localSheetId="3">#REF!</definedName>
    <definedName name="________nfa15" localSheetId="0">#REF!</definedName>
    <definedName name="________nfa15" localSheetId="1">#REF!</definedName>
    <definedName name="________nfa15">#REF!</definedName>
    <definedName name="________nfa6" localSheetId="3">#REF!</definedName>
    <definedName name="________nfa6" localSheetId="0">#REF!</definedName>
    <definedName name="________nfa6" localSheetId="1">#REF!</definedName>
    <definedName name="________nfa6">#REF!</definedName>
    <definedName name="________nfa7" localSheetId="3">#REF!</definedName>
    <definedName name="________nfa7" localSheetId="0">#REF!</definedName>
    <definedName name="________nfa7" localSheetId="1">#REF!</definedName>
    <definedName name="________nfa7">#REF!</definedName>
    <definedName name="________nfa8" localSheetId="3">#REF!</definedName>
    <definedName name="________nfa8" localSheetId="0">#REF!</definedName>
    <definedName name="________nfa8" localSheetId="1">#REF!</definedName>
    <definedName name="________nfa8">#REF!</definedName>
    <definedName name="________nfa9" localSheetId="3">#REF!</definedName>
    <definedName name="________nfa9" localSheetId="0">#REF!</definedName>
    <definedName name="________nfa9" localSheetId="1">#REF!</definedName>
    <definedName name="________nfa9">#REF!</definedName>
    <definedName name="________owc3" localSheetId="3">#REF!</definedName>
    <definedName name="________owc3" localSheetId="0">#REF!</definedName>
    <definedName name="________owc3" localSheetId="1">#REF!</definedName>
    <definedName name="________owc3">#REF!</definedName>
    <definedName name="________owc4" localSheetId="3">#REF!</definedName>
    <definedName name="________owc4" localSheetId="0">#REF!</definedName>
    <definedName name="________owc4" localSheetId="1">#REF!</definedName>
    <definedName name="________owc4">#REF!</definedName>
    <definedName name="________owc5" localSheetId="3">#REF!</definedName>
    <definedName name="________owc5" localSheetId="0">#REF!</definedName>
    <definedName name="________owc5" localSheetId="1">#REF!</definedName>
    <definedName name="________owc5">#REF!</definedName>
    <definedName name="________owc6" localSheetId="3">#REF!</definedName>
    <definedName name="________owc6" localSheetId="0">#REF!</definedName>
    <definedName name="________owc6" localSheetId="1">#REF!</definedName>
    <definedName name="________owc6">#REF!</definedName>
    <definedName name="________ps2" localSheetId="3">#REF!</definedName>
    <definedName name="________ps2" localSheetId="0">#REF!</definedName>
    <definedName name="________ps2" localSheetId="1">#REF!</definedName>
    <definedName name="________ps2">#REF!</definedName>
    <definedName name="________ps3" localSheetId="3">#REF!</definedName>
    <definedName name="________ps3" localSheetId="0">#REF!</definedName>
    <definedName name="________ps3" localSheetId="1">#REF!</definedName>
    <definedName name="________ps3">#REF!</definedName>
    <definedName name="________Q22">#N/A</definedName>
    <definedName name="________res1" localSheetId="3">#REF!</definedName>
    <definedName name="________res1" localSheetId="0">#REF!</definedName>
    <definedName name="________res1" localSheetId="1">#REF!</definedName>
    <definedName name="________res1">#REF!</definedName>
    <definedName name="________res2" localSheetId="3">#REF!</definedName>
    <definedName name="________res2" localSheetId="0">#REF!</definedName>
    <definedName name="________res2" localSheetId="1">#REF!</definedName>
    <definedName name="________res2">#REF!</definedName>
    <definedName name="________res3" localSheetId="3">#REF!</definedName>
    <definedName name="________res3" localSheetId="0">#REF!</definedName>
    <definedName name="________res3" localSheetId="1">#REF!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3">#REF!</definedName>
    <definedName name="________slm12" localSheetId="0">#REF!</definedName>
    <definedName name="________slm12" localSheetId="1">#REF!</definedName>
    <definedName name="________slm12">#REF!</definedName>
    <definedName name="________slm13" localSheetId="3">#REF!</definedName>
    <definedName name="________slm13" localSheetId="0">#REF!</definedName>
    <definedName name="________slm13" localSheetId="1">#REF!</definedName>
    <definedName name="________slm13">#REF!</definedName>
    <definedName name="________slm14" localSheetId="3">#REF!</definedName>
    <definedName name="________slm14" localSheetId="0">#REF!</definedName>
    <definedName name="________slm14" localSheetId="1">#REF!</definedName>
    <definedName name="________slm14">#REF!</definedName>
    <definedName name="________slm15" localSheetId="3">#REF!</definedName>
    <definedName name="________slm15" localSheetId="0">#REF!</definedName>
    <definedName name="________slm15" localSheetId="1">#REF!</definedName>
    <definedName name="________slm15">#REF!</definedName>
    <definedName name="________slm6" localSheetId="3">#REF!</definedName>
    <definedName name="________slm6" localSheetId="0">#REF!</definedName>
    <definedName name="________slm6" localSheetId="1">#REF!</definedName>
    <definedName name="________slm6">#REF!</definedName>
    <definedName name="________slm7" localSheetId="3">#REF!</definedName>
    <definedName name="________slm7" localSheetId="0">#REF!</definedName>
    <definedName name="________slm7" localSheetId="1">#REF!</definedName>
    <definedName name="________slm7">#REF!</definedName>
    <definedName name="________slm8" localSheetId="3">#REF!</definedName>
    <definedName name="________slm8" localSheetId="0">#REF!</definedName>
    <definedName name="________slm8" localSheetId="1">#REF!</definedName>
    <definedName name="________slm8">#REF!</definedName>
    <definedName name="________slm9" localSheetId="3">#REF!</definedName>
    <definedName name="________slm9" localSheetId="0">#REF!</definedName>
    <definedName name="________slm9" localSheetId="1">#REF!</definedName>
    <definedName name="________slm9">#REF!</definedName>
    <definedName name="________wdv10" localSheetId="3">#REF!</definedName>
    <definedName name="________wdv10" localSheetId="0">#REF!</definedName>
    <definedName name="________wdv10" localSheetId="1">#REF!</definedName>
    <definedName name="________wdv10">#REF!</definedName>
    <definedName name="________wdv11" localSheetId="3">#REF!</definedName>
    <definedName name="________wdv11" localSheetId="0">#REF!</definedName>
    <definedName name="________wdv11" localSheetId="1">#REF!</definedName>
    <definedName name="________wdv11">#REF!</definedName>
    <definedName name="________wdv12" localSheetId="3">#REF!</definedName>
    <definedName name="________wdv12" localSheetId="0">#REF!</definedName>
    <definedName name="________wdv12" localSheetId="1">#REF!</definedName>
    <definedName name="________wdv12">#REF!</definedName>
    <definedName name="________wdv13" localSheetId="3">#REF!</definedName>
    <definedName name="________wdv13" localSheetId="0">#REF!</definedName>
    <definedName name="________wdv13" localSheetId="1">#REF!</definedName>
    <definedName name="________wdv13">#REF!</definedName>
    <definedName name="________wdv14" localSheetId="3">#REF!</definedName>
    <definedName name="________wdv14" localSheetId="0">#REF!</definedName>
    <definedName name="________wdv14" localSheetId="1">#REF!</definedName>
    <definedName name="________wdv14">#REF!</definedName>
    <definedName name="________wdv15" localSheetId="3">#REF!</definedName>
    <definedName name="________wdv15" localSheetId="0">#REF!</definedName>
    <definedName name="________wdv15" localSheetId="1">#REF!</definedName>
    <definedName name="________wdv15">#REF!</definedName>
    <definedName name="________wdv6" localSheetId="3">#REF!</definedName>
    <definedName name="________wdv6" localSheetId="0">#REF!</definedName>
    <definedName name="________wdv6" localSheetId="1">#REF!</definedName>
    <definedName name="________wdv6">#REF!</definedName>
    <definedName name="________wdv7" localSheetId="3">#REF!</definedName>
    <definedName name="________wdv7" localSheetId="0">#REF!</definedName>
    <definedName name="________wdv7" localSheetId="1">#REF!</definedName>
    <definedName name="________wdv7">#REF!</definedName>
    <definedName name="________wdv8" localSheetId="3">#REF!</definedName>
    <definedName name="________wdv8" localSheetId="0">#REF!</definedName>
    <definedName name="________wdv8" localSheetId="1">#REF!</definedName>
    <definedName name="________wdv8">#REF!</definedName>
    <definedName name="________wdv9" localSheetId="3">#REF!</definedName>
    <definedName name="________wdv9" localSheetId="0">#REF!</definedName>
    <definedName name="________wdv9" localSheetId="1">#REF!</definedName>
    <definedName name="________wdv9">#REF!</definedName>
    <definedName name="________WT1" localSheetId="3">#REF!</definedName>
    <definedName name="________WT1">#REF!</definedName>
    <definedName name="________WT2" localSheetId="3">#REF!</definedName>
    <definedName name="________WT2">#REF!</definedName>
    <definedName name="________WT3" localSheetId="3">#REF!</definedName>
    <definedName name="________WT3">#REF!</definedName>
    <definedName name="________WT4" localSheetId="3">#REF!</definedName>
    <definedName name="________WT4">#REF!</definedName>
    <definedName name="________WT5" localSheetId="3">#REF!</definedName>
    <definedName name="________WT5">#REF!</definedName>
    <definedName name="________WT6" localSheetId="3">#REF!</definedName>
    <definedName name="________WT6">#REF!</definedName>
    <definedName name="________WT7" localSheetId="3">#REF!</definedName>
    <definedName name="________WT7">#REF!</definedName>
    <definedName name="________WT8" localSheetId="3">#REF!</definedName>
    <definedName name="________WT8">#REF!</definedName>
    <definedName name="_______cap10" localSheetId="3">#REF!</definedName>
    <definedName name="_______cap10" localSheetId="0">#REF!</definedName>
    <definedName name="_______cap10" localSheetId="1">#REF!</definedName>
    <definedName name="_______cap10">#REF!</definedName>
    <definedName name="_______cap11" localSheetId="3">#REF!</definedName>
    <definedName name="_______cap11" localSheetId="0">#REF!</definedName>
    <definedName name="_______cap11" localSheetId="1">#REF!</definedName>
    <definedName name="_______cap11">#REF!</definedName>
    <definedName name="_______cap12" localSheetId="3">#REF!</definedName>
    <definedName name="_______cap12" localSheetId="0">#REF!</definedName>
    <definedName name="_______cap12" localSheetId="1">#REF!</definedName>
    <definedName name="_______cap12">#REF!</definedName>
    <definedName name="_______cap13" localSheetId="3">#REF!</definedName>
    <definedName name="_______cap13" localSheetId="0">#REF!</definedName>
    <definedName name="_______cap13" localSheetId="1">#REF!</definedName>
    <definedName name="_______cap13">#REF!</definedName>
    <definedName name="_______cap14" localSheetId="3">#REF!</definedName>
    <definedName name="_______cap14" localSheetId="0">#REF!</definedName>
    <definedName name="_______cap14" localSheetId="1">#REF!</definedName>
    <definedName name="_______cap14">#REF!</definedName>
    <definedName name="_______cap15" localSheetId="3">#REF!</definedName>
    <definedName name="_______cap15" localSheetId="0">#REF!</definedName>
    <definedName name="_______cap15" localSheetId="1">#REF!</definedName>
    <definedName name="_______cap15">#REF!</definedName>
    <definedName name="_______cap6" localSheetId="3">#REF!</definedName>
    <definedName name="_______cap6" localSheetId="0">#REF!</definedName>
    <definedName name="_______cap6" localSheetId="1">#REF!</definedName>
    <definedName name="_______cap6">#REF!</definedName>
    <definedName name="_______cap7" localSheetId="3">#REF!</definedName>
    <definedName name="_______cap7" localSheetId="0">#REF!</definedName>
    <definedName name="_______cap7" localSheetId="1">#REF!</definedName>
    <definedName name="_______cap7">#REF!</definedName>
    <definedName name="_______cap8" localSheetId="3">#REF!</definedName>
    <definedName name="_______cap8" localSheetId="0">#REF!</definedName>
    <definedName name="_______cap8" localSheetId="1">#REF!</definedName>
    <definedName name="_______cap8">#REF!</definedName>
    <definedName name="_______cap9" localSheetId="3">#REF!</definedName>
    <definedName name="_______cap9" localSheetId="0">#REF!</definedName>
    <definedName name="_______cap9" localSheetId="1">#REF!</definedName>
    <definedName name="_______cap9">#REF!</definedName>
    <definedName name="_______gfa15" localSheetId="3">#REF!</definedName>
    <definedName name="_______gfa15" localSheetId="0">#REF!</definedName>
    <definedName name="_______gfa15" localSheetId="1">#REF!</definedName>
    <definedName name="_______gfa15">#REF!</definedName>
    <definedName name="_______gfa6" localSheetId="3">#REF!</definedName>
    <definedName name="_______gfa6" localSheetId="0">#REF!</definedName>
    <definedName name="_______gfa6" localSheetId="1">#REF!</definedName>
    <definedName name="_______gfa6">#REF!</definedName>
    <definedName name="_______gfa7" localSheetId="3">#REF!</definedName>
    <definedName name="_______gfa7" localSheetId="0">#REF!</definedName>
    <definedName name="_______gfa7" localSheetId="1">#REF!</definedName>
    <definedName name="_______gfa7">#REF!</definedName>
    <definedName name="_______gfa8" localSheetId="3">#REF!</definedName>
    <definedName name="_______gfa8" localSheetId="0">#REF!</definedName>
    <definedName name="_______gfa8" localSheetId="1">#REF!</definedName>
    <definedName name="_______gfa8">#REF!</definedName>
    <definedName name="_______gfa9" localSheetId="3">#REF!</definedName>
    <definedName name="_______gfa9" localSheetId="0">#REF!</definedName>
    <definedName name="_______gfa9" localSheetId="1">#REF!</definedName>
    <definedName name="_______gfa9">#REF!</definedName>
    <definedName name="_______inv3" localSheetId="3">#REF!</definedName>
    <definedName name="_______inv3" localSheetId="0">#REF!</definedName>
    <definedName name="_______inv3" localSheetId="1">#REF!</definedName>
    <definedName name="_______inv3">#REF!</definedName>
    <definedName name="_______inv4" localSheetId="3">#REF!</definedName>
    <definedName name="_______inv4" localSheetId="0">#REF!</definedName>
    <definedName name="_______inv4" localSheetId="1">#REF!</definedName>
    <definedName name="_______inv4">#REF!</definedName>
    <definedName name="_______inv5" localSheetId="3">#REF!</definedName>
    <definedName name="_______inv5" localSheetId="0">#REF!</definedName>
    <definedName name="_______inv5" localSheetId="1">#REF!</definedName>
    <definedName name="_______inv5">#REF!</definedName>
    <definedName name="_______inv6" localSheetId="3">#REF!</definedName>
    <definedName name="_______inv6" localSheetId="0">#REF!</definedName>
    <definedName name="_______inv6" localSheetId="1">#REF!</definedName>
    <definedName name="_______inv6">#REF!</definedName>
    <definedName name="_______kda1">#N/A</definedName>
    <definedName name="_______LT1" localSheetId="3">#REF!</definedName>
    <definedName name="_______LT1">#REF!</definedName>
    <definedName name="_______LT3" localSheetId="3">#REF!</definedName>
    <definedName name="_______LT3">#REF!</definedName>
    <definedName name="_______Met1" localSheetId="3">#REF!</definedName>
    <definedName name="_______Met1">#REF!</definedName>
    <definedName name="_______Met2" localSheetId="3">#REF!</definedName>
    <definedName name="_______Met2">#REF!</definedName>
    <definedName name="_______Met3" localSheetId="3">#REF!</definedName>
    <definedName name="_______Met3">#REF!</definedName>
    <definedName name="_______Met4" localSheetId="3">#REF!</definedName>
    <definedName name="_______Met4">#REF!</definedName>
    <definedName name="_______Met5" localSheetId="3">#REF!</definedName>
    <definedName name="_______Met5">#REF!</definedName>
    <definedName name="_______Met6" localSheetId="3">#REF!</definedName>
    <definedName name="_______Met6">#REF!</definedName>
    <definedName name="_______Met7" localSheetId="3">#REF!</definedName>
    <definedName name="_______Met7">#REF!</definedName>
    <definedName name="_______Met8" localSheetId="3">#REF!</definedName>
    <definedName name="_______Met8">#REF!</definedName>
    <definedName name="_______MT1" localSheetId="3">#REF!</definedName>
    <definedName name="_______MT1">#REF!</definedName>
    <definedName name="_______MT2" localSheetId="3">#REF!</definedName>
    <definedName name="_______MT2">#REF!</definedName>
    <definedName name="_______MT3" localSheetId="3">#REF!</definedName>
    <definedName name="_______MT3">#REF!</definedName>
    <definedName name="_______nfa10" localSheetId="3">#REF!</definedName>
    <definedName name="_______nfa10" localSheetId="0">#REF!</definedName>
    <definedName name="_______nfa10" localSheetId="1">#REF!</definedName>
    <definedName name="_______nfa10">#REF!</definedName>
    <definedName name="_______nfa11" localSheetId="3">#REF!</definedName>
    <definedName name="_______nfa11" localSheetId="0">#REF!</definedName>
    <definedName name="_______nfa11" localSheetId="1">#REF!</definedName>
    <definedName name="_______nfa11">#REF!</definedName>
    <definedName name="_______nfa12" localSheetId="3">#REF!</definedName>
    <definedName name="_______nfa12" localSheetId="0">#REF!</definedName>
    <definedName name="_______nfa12" localSheetId="1">#REF!</definedName>
    <definedName name="_______nfa12">#REF!</definedName>
    <definedName name="_______nfa13" localSheetId="3">#REF!</definedName>
    <definedName name="_______nfa13" localSheetId="0">#REF!</definedName>
    <definedName name="_______nfa13" localSheetId="1">#REF!</definedName>
    <definedName name="_______nfa13">#REF!</definedName>
    <definedName name="_______nfa14" localSheetId="3">#REF!</definedName>
    <definedName name="_______nfa14" localSheetId="0">#REF!</definedName>
    <definedName name="_______nfa14" localSheetId="1">#REF!</definedName>
    <definedName name="_______nfa14">#REF!</definedName>
    <definedName name="_______nfa15" localSheetId="3">#REF!</definedName>
    <definedName name="_______nfa15" localSheetId="0">#REF!</definedName>
    <definedName name="_______nfa15" localSheetId="1">#REF!</definedName>
    <definedName name="_______nfa15">#REF!</definedName>
    <definedName name="_______nfa6" localSheetId="3">#REF!</definedName>
    <definedName name="_______nfa6" localSheetId="0">#REF!</definedName>
    <definedName name="_______nfa6" localSheetId="1">#REF!</definedName>
    <definedName name="_______nfa6">#REF!</definedName>
    <definedName name="_______nfa7" localSheetId="3">#REF!</definedName>
    <definedName name="_______nfa7" localSheetId="0">#REF!</definedName>
    <definedName name="_______nfa7" localSheetId="1">#REF!</definedName>
    <definedName name="_______nfa7">#REF!</definedName>
    <definedName name="_______nfa8" localSheetId="3">#REF!</definedName>
    <definedName name="_______nfa8" localSheetId="0">#REF!</definedName>
    <definedName name="_______nfa8" localSheetId="1">#REF!</definedName>
    <definedName name="_______nfa8">#REF!</definedName>
    <definedName name="_______nfa9" localSheetId="3">#REF!</definedName>
    <definedName name="_______nfa9" localSheetId="0">#REF!</definedName>
    <definedName name="_______nfa9" localSheetId="1">#REF!</definedName>
    <definedName name="_______nfa9">#REF!</definedName>
    <definedName name="_______owc3" localSheetId="3">#REF!</definedName>
    <definedName name="_______owc3" localSheetId="0">#REF!</definedName>
    <definedName name="_______owc3" localSheetId="1">#REF!</definedName>
    <definedName name="_______owc3">#REF!</definedName>
    <definedName name="_______owc4" localSheetId="3">#REF!</definedName>
    <definedName name="_______owc4" localSheetId="0">#REF!</definedName>
    <definedName name="_______owc4" localSheetId="1">#REF!</definedName>
    <definedName name="_______owc4">#REF!</definedName>
    <definedName name="_______owc5" localSheetId="3">#REF!</definedName>
    <definedName name="_______owc5" localSheetId="0">#REF!</definedName>
    <definedName name="_______owc5" localSheetId="1">#REF!</definedName>
    <definedName name="_______owc5">#REF!</definedName>
    <definedName name="_______owc6" localSheetId="3">#REF!</definedName>
    <definedName name="_______owc6" localSheetId="0">#REF!</definedName>
    <definedName name="_______owc6" localSheetId="1">#REF!</definedName>
    <definedName name="_______owc6">#REF!</definedName>
    <definedName name="_______ps2" localSheetId="3">#REF!</definedName>
    <definedName name="_______ps2" localSheetId="0">#REF!</definedName>
    <definedName name="_______ps2" localSheetId="1">#REF!</definedName>
    <definedName name="_______ps2">#REF!</definedName>
    <definedName name="_______ps3" localSheetId="3">#REF!</definedName>
    <definedName name="_______ps3" localSheetId="0">#REF!</definedName>
    <definedName name="_______ps3" localSheetId="1">#REF!</definedName>
    <definedName name="_______ps3">#REF!</definedName>
    <definedName name="_______Q22">#N/A</definedName>
    <definedName name="_______res1" localSheetId="3">#REF!</definedName>
    <definedName name="_______res1" localSheetId="0">#REF!</definedName>
    <definedName name="_______res1" localSheetId="1">#REF!</definedName>
    <definedName name="_______res1">#REF!</definedName>
    <definedName name="_______res2" localSheetId="3">#REF!</definedName>
    <definedName name="_______res2" localSheetId="0">#REF!</definedName>
    <definedName name="_______res2" localSheetId="1">#REF!</definedName>
    <definedName name="_______res2">#REF!</definedName>
    <definedName name="_______res3" localSheetId="3">#REF!</definedName>
    <definedName name="_______res3" localSheetId="0">#REF!</definedName>
    <definedName name="_______res3" localSheetId="1">#REF!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3">#REF!</definedName>
    <definedName name="_______SCH5" localSheetId="0">#REF!</definedName>
    <definedName name="_______SCH5" localSheetId="1">#REF!</definedName>
    <definedName name="_______SCH5">#REF!</definedName>
    <definedName name="_______slm12" localSheetId="3">#REF!</definedName>
    <definedName name="_______slm12" localSheetId="0">#REF!</definedName>
    <definedName name="_______slm12" localSheetId="1">#REF!</definedName>
    <definedName name="_______slm12">#REF!</definedName>
    <definedName name="_______slm13" localSheetId="3">#REF!</definedName>
    <definedName name="_______slm13" localSheetId="0">#REF!</definedName>
    <definedName name="_______slm13" localSheetId="1">#REF!</definedName>
    <definedName name="_______slm13">#REF!</definedName>
    <definedName name="_______slm14" localSheetId="3">#REF!</definedName>
    <definedName name="_______slm14" localSheetId="0">#REF!</definedName>
    <definedName name="_______slm14" localSheetId="1">#REF!</definedName>
    <definedName name="_______slm14">#REF!</definedName>
    <definedName name="_______slm15" localSheetId="3">#REF!</definedName>
    <definedName name="_______slm15" localSheetId="0">#REF!</definedName>
    <definedName name="_______slm15" localSheetId="1">#REF!</definedName>
    <definedName name="_______slm15">#REF!</definedName>
    <definedName name="_______slm6" localSheetId="3">#REF!</definedName>
    <definedName name="_______slm6" localSheetId="0">#REF!</definedName>
    <definedName name="_______slm6" localSheetId="1">#REF!</definedName>
    <definedName name="_______slm6">#REF!</definedName>
    <definedName name="_______slm7" localSheetId="3">#REF!</definedName>
    <definedName name="_______slm7" localSheetId="0">#REF!</definedName>
    <definedName name="_______slm7" localSheetId="1">#REF!</definedName>
    <definedName name="_______slm7">#REF!</definedName>
    <definedName name="_______slm8" localSheetId="3">#REF!</definedName>
    <definedName name="_______slm8" localSheetId="0">#REF!</definedName>
    <definedName name="_______slm8" localSheetId="1">#REF!</definedName>
    <definedName name="_______slm8">#REF!</definedName>
    <definedName name="_______slm9" localSheetId="3">#REF!</definedName>
    <definedName name="_______slm9" localSheetId="0">#REF!</definedName>
    <definedName name="_______slm9" localSheetId="1">#REF!</definedName>
    <definedName name="_______slm9">#REF!</definedName>
    <definedName name="_______wdv10" localSheetId="3">#REF!</definedName>
    <definedName name="_______wdv10" localSheetId="0">#REF!</definedName>
    <definedName name="_______wdv10" localSheetId="1">#REF!</definedName>
    <definedName name="_______wdv10">#REF!</definedName>
    <definedName name="_______wdv11" localSheetId="3">#REF!</definedName>
    <definedName name="_______wdv11" localSheetId="0">#REF!</definedName>
    <definedName name="_______wdv11" localSheetId="1">#REF!</definedName>
    <definedName name="_______wdv11">#REF!</definedName>
    <definedName name="_______wdv12" localSheetId="3">#REF!</definedName>
    <definedName name="_______wdv12" localSheetId="0">#REF!</definedName>
    <definedName name="_______wdv12" localSheetId="1">#REF!</definedName>
    <definedName name="_______wdv12">#REF!</definedName>
    <definedName name="_______wdv13" localSheetId="3">#REF!</definedName>
    <definedName name="_______wdv13" localSheetId="0">#REF!</definedName>
    <definedName name="_______wdv13" localSheetId="1">#REF!</definedName>
    <definedName name="_______wdv13">#REF!</definedName>
    <definedName name="_______wdv14" localSheetId="3">#REF!</definedName>
    <definedName name="_______wdv14" localSheetId="0">#REF!</definedName>
    <definedName name="_______wdv14" localSheetId="1">#REF!</definedName>
    <definedName name="_______wdv14">#REF!</definedName>
    <definedName name="_______wdv15" localSheetId="3">#REF!</definedName>
    <definedName name="_______wdv15" localSheetId="0">#REF!</definedName>
    <definedName name="_______wdv15" localSheetId="1">#REF!</definedName>
    <definedName name="_______wdv15">#REF!</definedName>
    <definedName name="_______wdv6" localSheetId="3">#REF!</definedName>
    <definedName name="_______wdv6" localSheetId="0">#REF!</definedName>
    <definedName name="_______wdv6" localSheetId="1">#REF!</definedName>
    <definedName name="_______wdv6">#REF!</definedName>
    <definedName name="_______wdv7" localSheetId="3">#REF!</definedName>
    <definedName name="_______wdv7" localSheetId="0">#REF!</definedName>
    <definedName name="_______wdv7" localSheetId="1">#REF!</definedName>
    <definedName name="_______wdv7">#REF!</definedName>
    <definedName name="_______wdv8" localSheetId="3">#REF!</definedName>
    <definedName name="_______wdv8" localSheetId="0">#REF!</definedName>
    <definedName name="_______wdv8" localSheetId="1">#REF!</definedName>
    <definedName name="_______wdv8">#REF!</definedName>
    <definedName name="_______wdv9" localSheetId="3">#REF!</definedName>
    <definedName name="_______wdv9" localSheetId="0">#REF!</definedName>
    <definedName name="_______wdv9" localSheetId="1">#REF!</definedName>
    <definedName name="_______wdv9">#REF!</definedName>
    <definedName name="_______WT1" localSheetId="3">#REF!</definedName>
    <definedName name="_______WT1">#REF!</definedName>
    <definedName name="_______WT2" localSheetId="3">#REF!</definedName>
    <definedName name="_______WT2">#REF!</definedName>
    <definedName name="_______WT3" localSheetId="3">#REF!</definedName>
    <definedName name="_______WT3">#REF!</definedName>
    <definedName name="_______WT4" localSheetId="3">#REF!</definedName>
    <definedName name="_______WT4">#REF!</definedName>
    <definedName name="_______WT5" localSheetId="3">#REF!</definedName>
    <definedName name="_______WT5">#REF!</definedName>
    <definedName name="_______WT6" localSheetId="3">#REF!</definedName>
    <definedName name="_______WT6">#REF!</definedName>
    <definedName name="_______WT7" localSheetId="3">#REF!</definedName>
    <definedName name="_______WT7">#REF!</definedName>
    <definedName name="_______WT8" localSheetId="3">#REF!</definedName>
    <definedName name="_______WT8">#REF!</definedName>
    <definedName name="______cap12" localSheetId="3">#REF!</definedName>
    <definedName name="______cap12" localSheetId="0">#REF!</definedName>
    <definedName name="______cap12" localSheetId="1">#REF!</definedName>
    <definedName name="______cap12">#REF!</definedName>
    <definedName name="______cap13" localSheetId="3">#REF!</definedName>
    <definedName name="______cap13" localSheetId="0">#REF!</definedName>
    <definedName name="______cap13" localSheetId="1">#REF!</definedName>
    <definedName name="______cap13">#REF!</definedName>
    <definedName name="______cap14" localSheetId="3">#REF!</definedName>
    <definedName name="______cap14" localSheetId="0">#REF!</definedName>
    <definedName name="______cap14" localSheetId="1">#REF!</definedName>
    <definedName name="______cap14">#REF!</definedName>
    <definedName name="______cap15" localSheetId="3">#REF!</definedName>
    <definedName name="______cap15" localSheetId="0">#REF!</definedName>
    <definedName name="______cap15" localSheetId="1">#REF!</definedName>
    <definedName name="______cap15">#REF!</definedName>
    <definedName name="______cap6" localSheetId="3">#REF!</definedName>
    <definedName name="______cap6" localSheetId="0">#REF!</definedName>
    <definedName name="______cap6" localSheetId="1">#REF!</definedName>
    <definedName name="______cap6">#REF!</definedName>
    <definedName name="______cap7" localSheetId="3">#REF!</definedName>
    <definedName name="______cap7" localSheetId="0">#REF!</definedName>
    <definedName name="______cap7" localSheetId="1">#REF!</definedName>
    <definedName name="______cap7">#REF!</definedName>
    <definedName name="______cap8" localSheetId="3">#REF!</definedName>
    <definedName name="______cap8" localSheetId="0">#REF!</definedName>
    <definedName name="______cap8" localSheetId="1">#REF!</definedName>
    <definedName name="______cap8">#REF!</definedName>
    <definedName name="______cap9" localSheetId="3">#REF!</definedName>
    <definedName name="______cap9" localSheetId="0">#REF!</definedName>
    <definedName name="______cap9" localSheetId="1">#REF!</definedName>
    <definedName name="______cap9">#REF!</definedName>
    <definedName name="______gfa12" localSheetId="3">#REF!</definedName>
    <definedName name="______gfa12" localSheetId="0">#REF!</definedName>
    <definedName name="______gfa12" localSheetId="1">#REF!</definedName>
    <definedName name="______gfa12">#REF!</definedName>
    <definedName name="______gfa13" localSheetId="3">#REF!</definedName>
    <definedName name="______gfa13" localSheetId="0">#REF!</definedName>
    <definedName name="______gfa13" localSheetId="1">#REF!</definedName>
    <definedName name="______gfa13">#REF!</definedName>
    <definedName name="______gfa14" localSheetId="3">#REF!</definedName>
    <definedName name="______gfa14" localSheetId="0">#REF!</definedName>
    <definedName name="______gfa14" localSheetId="1">#REF!</definedName>
    <definedName name="______gfa14">#REF!</definedName>
    <definedName name="______gfa15" localSheetId="3">#REF!</definedName>
    <definedName name="______gfa15" localSheetId="0">#REF!</definedName>
    <definedName name="______gfa15" localSheetId="1">#REF!</definedName>
    <definedName name="______gfa15">#REF!</definedName>
    <definedName name="______gfa6" localSheetId="3">#REF!</definedName>
    <definedName name="______gfa6" localSheetId="0">#REF!</definedName>
    <definedName name="______gfa6" localSheetId="1">#REF!</definedName>
    <definedName name="______gfa6">#REF!</definedName>
    <definedName name="______gfa7" localSheetId="3">#REF!</definedName>
    <definedName name="______gfa7" localSheetId="0">#REF!</definedName>
    <definedName name="______gfa7" localSheetId="1">#REF!</definedName>
    <definedName name="______gfa7">#REF!</definedName>
    <definedName name="______gfa8" localSheetId="3">#REF!</definedName>
    <definedName name="______gfa8" localSheetId="0">#REF!</definedName>
    <definedName name="______gfa8" localSheetId="1">#REF!</definedName>
    <definedName name="______gfa8">#REF!</definedName>
    <definedName name="______gfa9" localSheetId="3">#REF!</definedName>
    <definedName name="______gfa9" localSheetId="0">#REF!</definedName>
    <definedName name="______gfa9" localSheetId="1">#REF!</definedName>
    <definedName name="______gfa9">#REF!</definedName>
    <definedName name="______inv3" localSheetId="3">#REF!</definedName>
    <definedName name="______inv3" localSheetId="0">#REF!</definedName>
    <definedName name="______inv3" localSheetId="1">#REF!</definedName>
    <definedName name="______inv3">#REF!</definedName>
    <definedName name="______inv4" localSheetId="3">#REF!</definedName>
    <definedName name="______inv4" localSheetId="0">#REF!</definedName>
    <definedName name="______inv4" localSheetId="1">#REF!</definedName>
    <definedName name="______inv4">#REF!</definedName>
    <definedName name="______inv5" localSheetId="3">#REF!</definedName>
    <definedName name="______inv5" localSheetId="0">#REF!</definedName>
    <definedName name="______inv5" localSheetId="1">#REF!</definedName>
    <definedName name="______inv5">#REF!</definedName>
    <definedName name="______inv6" localSheetId="3">#REF!</definedName>
    <definedName name="______inv6" localSheetId="0">#REF!</definedName>
    <definedName name="______inv6" localSheetId="1">#REF!</definedName>
    <definedName name="______inv6">#REF!</definedName>
    <definedName name="______kda1">#N/A</definedName>
    <definedName name="______LT3" localSheetId="3">#REF!</definedName>
    <definedName name="______LT3">#REF!</definedName>
    <definedName name="______Met1" localSheetId="3">#REF!</definedName>
    <definedName name="______Met1">#REF!</definedName>
    <definedName name="______Met2" localSheetId="3">#REF!</definedName>
    <definedName name="______Met2">#REF!</definedName>
    <definedName name="______Met3" localSheetId="3">#REF!</definedName>
    <definedName name="______Met3">#REF!</definedName>
    <definedName name="______Met4" localSheetId="3">#REF!</definedName>
    <definedName name="______Met4">#REF!</definedName>
    <definedName name="______Met5" localSheetId="3">#REF!</definedName>
    <definedName name="______Met5">#REF!</definedName>
    <definedName name="______Met6" localSheetId="3">#REF!</definedName>
    <definedName name="______Met6">#REF!</definedName>
    <definedName name="______Met7" localSheetId="3">#REF!</definedName>
    <definedName name="______Met7">#REF!</definedName>
    <definedName name="______Met8" localSheetId="3">#REF!</definedName>
    <definedName name="______Met8">#REF!</definedName>
    <definedName name="______MT1" localSheetId="3">#REF!</definedName>
    <definedName name="______MT1">#REF!</definedName>
    <definedName name="______MT2" localSheetId="3">#REF!</definedName>
    <definedName name="______MT2">#REF!</definedName>
    <definedName name="______MT3" localSheetId="3">#REF!</definedName>
    <definedName name="______MT3">#REF!</definedName>
    <definedName name="______nfa14" localSheetId="3">#REF!</definedName>
    <definedName name="______nfa14" localSheetId="0">#REF!</definedName>
    <definedName name="______nfa14" localSheetId="1">#REF!</definedName>
    <definedName name="______nfa14">#REF!</definedName>
    <definedName name="______nfa15" localSheetId="3">#REF!</definedName>
    <definedName name="______nfa15" localSheetId="0">#REF!</definedName>
    <definedName name="______nfa15" localSheetId="1">#REF!</definedName>
    <definedName name="______nfa15">#REF!</definedName>
    <definedName name="______nfa6" localSheetId="3">#REF!</definedName>
    <definedName name="______nfa6" localSheetId="0">#REF!</definedName>
    <definedName name="______nfa6" localSheetId="1">#REF!</definedName>
    <definedName name="______nfa6">#REF!</definedName>
    <definedName name="______nfa7" localSheetId="3">#REF!</definedName>
    <definedName name="______nfa7" localSheetId="0">#REF!</definedName>
    <definedName name="______nfa7" localSheetId="1">#REF!</definedName>
    <definedName name="______nfa7">#REF!</definedName>
    <definedName name="______nfa8" localSheetId="3">#REF!</definedName>
    <definedName name="______nfa8" localSheetId="0">#REF!</definedName>
    <definedName name="______nfa8" localSheetId="1">#REF!</definedName>
    <definedName name="______nfa8">#REF!</definedName>
    <definedName name="______nfa9" localSheetId="3">#REF!</definedName>
    <definedName name="______nfa9" localSheetId="0">#REF!</definedName>
    <definedName name="______nfa9" localSheetId="1">#REF!</definedName>
    <definedName name="______nfa9">#REF!</definedName>
    <definedName name="______owc3" localSheetId="3">#REF!</definedName>
    <definedName name="______owc3" localSheetId="0">#REF!</definedName>
    <definedName name="______owc3" localSheetId="1">#REF!</definedName>
    <definedName name="______owc3">#REF!</definedName>
    <definedName name="______owc4" localSheetId="3">#REF!</definedName>
    <definedName name="______owc4" localSheetId="0">#REF!</definedName>
    <definedName name="______owc4" localSheetId="1">#REF!</definedName>
    <definedName name="______owc4">#REF!</definedName>
    <definedName name="______owc5" localSheetId="3">#REF!</definedName>
    <definedName name="______owc5" localSheetId="0">#REF!</definedName>
    <definedName name="______owc5" localSheetId="1">#REF!</definedName>
    <definedName name="______owc5">#REF!</definedName>
    <definedName name="______owc6" localSheetId="3">#REF!</definedName>
    <definedName name="______owc6" localSheetId="0">#REF!</definedName>
    <definedName name="______owc6" localSheetId="1">#REF!</definedName>
    <definedName name="______owc6">#REF!</definedName>
    <definedName name="______ps2" localSheetId="3">#REF!</definedName>
    <definedName name="______ps2" localSheetId="0">#REF!</definedName>
    <definedName name="______ps2" localSheetId="1">#REF!</definedName>
    <definedName name="______ps2">#REF!</definedName>
    <definedName name="______ps3" localSheetId="3">#REF!</definedName>
    <definedName name="______ps3" localSheetId="0">#REF!</definedName>
    <definedName name="______ps3" localSheetId="1">#REF!</definedName>
    <definedName name="______ps3">#REF!</definedName>
    <definedName name="______Q22">#N/A</definedName>
    <definedName name="______res1" localSheetId="3">#REF!</definedName>
    <definedName name="______res1" localSheetId="0">#REF!</definedName>
    <definedName name="______res1" localSheetId="1">#REF!</definedName>
    <definedName name="______res1">#REF!</definedName>
    <definedName name="______res2" localSheetId="3">#REF!</definedName>
    <definedName name="______res2" localSheetId="0">#REF!</definedName>
    <definedName name="______res2" localSheetId="1">#REF!</definedName>
    <definedName name="______res2">#REF!</definedName>
    <definedName name="______res3" localSheetId="3">#REF!</definedName>
    <definedName name="______res3" localSheetId="0">#REF!</definedName>
    <definedName name="______res3" localSheetId="1">#REF!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3">#REF!</definedName>
    <definedName name="______slm13" localSheetId="0">#REF!</definedName>
    <definedName name="______slm13" localSheetId="1">#REF!</definedName>
    <definedName name="______slm13">#REF!</definedName>
    <definedName name="______slm14" localSheetId="3">#REF!</definedName>
    <definedName name="______slm14" localSheetId="0">#REF!</definedName>
    <definedName name="______slm14" localSheetId="1">#REF!</definedName>
    <definedName name="______slm14">#REF!</definedName>
    <definedName name="______slm15" localSheetId="3">#REF!</definedName>
    <definedName name="______slm15" localSheetId="0">#REF!</definedName>
    <definedName name="______slm15" localSheetId="1">#REF!</definedName>
    <definedName name="______slm15">#REF!</definedName>
    <definedName name="______slm6" localSheetId="3">#REF!</definedName>
    <definedName name="______slm6" localSheetId="0">#REF!</definedName>
    <definedName name="______slm6" localSheetId="1">#REF!</definedName>
    <definedName name="______slm6">#REF!</definedName>
    <definedName name="______slm7" localSheetId="3">#REF!</definedName>
    <definedName name="______slm7" localSheetId="0">#REF!</definedName>
    <definedName name="______slm7" localSheetId="1">#REF!</definedName>
    <definedName name="______slm7">#REF!</definedName>
    <definedName name="______slm8" localSheetId="3">#REF!</definedName>
    <definedName name="______slm8" localSheetId="0">#REF!</definedName>
    <definedName name="______slm8" localSheetId="1">#REF!</definedName>
    <definedName name="______slm8">#REF!</definedName>
    <definedName name="______slm9" localSheetId="3">#REF!</definedName>
    <definedName name="______slm9" localSheetId="0">#REF!</definedName>
    <definedName name="______slm9" localSheetId="1">#REF!</definedName>
    <definedName name="______slm9">#REF!</definedName>
    <definedName name="______wdv10" localSheetId="3">#REF!</definedName>
    <definedName name="______wdv10" localSheetId="0">#REF!</definedName>
    <definedName name="______wdv10" localSheetId="1">#REF!</definedName>
    <definedName name="______wdv10">#REF!</definedName>
    <definedName name="______wdv11" localSheetId="3">#REF!</definedName>
    <definedName name="______wdv11" localSheetId="0">#REF!</definedName>
    <definedName name="______wdv11" localSheetId="1">#REF!</definedName>
    <definedName name="______wdv11">#REF!</definedName>
    <definedName name="______wdv12" localSheetId="3">#REF!</definedName>
    <definedName name="______wdv12" localSheetId="0">#REF!</definedName>
    <definedName name="______wdv12" localSheetId="1">#REF!</definedName>
    <definedName name="______wdv12">#REF!</definedName>
    <definedName name="______wdv13" localSheetId="3">#REF!</definedName>
    <definedName name="______wdv13" localSheetId="0">#REF!</definedName>
    <definedName name="______wdv13" localSheetId="1">#REF!</definedName>
    <definedName name="______wdv13">#REF!</definedName>
    <definedName name="______wdv14" localSheetId="3">#REF!</definedName>
    <definedName name="______wdv14" localSheetId="0">#REF!</definedName>
    <definedName name="______wdv14" localSheetId="1">#REF!</definedName>
    <definedName name="______wdv14">#REF!</definedName>
    <definedName name="______wdv15" localSheetId="3">#REF!</definedName>
    <definedName name="______wdv15" localSheetId="0">#REF!</definedName>
    <definedName name="______wdv15" localSheetId="1">#REF!</definedName>
    <definedName name="______wdv15">#REF!</definedName>
    <definedName name="______wdv6" localSheetId="3">#REF!</definedName>
    <definedName name="______wdv6" localSheetId="0">#REF!</definedName>
    <definedName name="______wdv6" localSheetId="1">#REF!</definedName>
    <definedName name="______wdv6">#REF!</definedName>
    <definedName name="______wdv7" localSheetId="3">#REF!</definedName>
    <definedName name="______wdv7" localSheetId="0">#REF!</definedName>
    <definedName name="______wdv7" localSheetId="1">#REF!</definedName>
    <definedName name="______wdv7">#REF!</definedName>
    <definedName name="______wdv8" localSheetId="3">#REF!</definedName>
    <definedName name="______wdv8" localSheetId="0">#REF!</definedName>
    <definedName name="______wdv8" localSheetId="1">#REF!</definedName>
    <definedName name="______wdv8">#REF!</definedName>
    <definedName name="______wdv9" localSheetId="3">#REF!</definedName>
    <definedName name="______wdv9" localSheetId="0">#REF!</definedName>
    <definedName name="______wdv9" localSheetId="1">#REF!</definedName>
    <definedName name="______wdv9">#REF!</definedName>
    <definedName name="______WT4" localSheetId="3">#REF!</definedName>
    <definedName name="______WT4">#REF!</definedName>
    <definedName name="______WT5" localSheetId="3">#REF!</definedName>
    <definedName name="______WT5">#REF!</definedName>
    <definedName name="______WT6" localSheetId="3">#REF!</definedName>
    <definedName name="______WT6">#REF!</definedName>
    <definedName name="______WT7" localSheetId="3">#REF!</definedName>
    <definedName name="______WT7">#REF!</definedName>
    <definedName name="______WT8" localSheetId="3">#REF!</definedName>
    <definedName name="______WT8">#REF!</definedName>
    <definedName name="_____dk1" localSheetId="3" hidden="1">{#N/A,#N/A,FALSE,"COVER.XLS";#N/A,#N/A,FALSE,"RACT1.XLS";#N/A,#N/A,FALSE,"RACT2.XLS";#N/A,#N/A,FALSE,"ECCMP";#N/A,#N/A,FALSE,"WELDER.XLS"}</definedName>
    <definedName name="_____dk1" hidden="1">{#N/A,#N/A,FALSE,"COVER.XLS";#N/A,#N/A,FALSE,"RACT1.XLS";#N/A,#N/A,FALSE,"RACT2.XLS";#N/A,#N/A,FALSE,"ECCMP";#N/A,#N/A,FALSE,"WELDER.XLS"}</definedName>
    <definedName name="_____gfa12" localSheetId="3">#REF!</definedName>
    <definedName name="_____gfa12" localSheetId="0">#REF!</definedName>
    <definedName name="_____gfa12" localSheetId="1">#REF!</definedName>
    <definedName name="_____gfa12">#REF!</definedName>
    <definedName name="_____gfa13" localSheetId="3">#REF!</definedName>
    <definedName name="_____gfa13" localSheetId="0">#REF!</definedName>
    <definedName name="_____gfa13" localSheetId="1">#REF!</definedName>
    <definedName name="_____gfa13">#REF!</definedName>
    <definedName name="_____gfa14" localSheetId="3">#REF!</definedName>
    <definedName name="_____gfa14" localSheetId="0">#REF!</definedName>
    <definedName name="_____gfa14" localSheetId="1">#REF!</definedName>
    <definedName name="_____gfa14">#REF!</definedName>
    <definedName name="_____gfa15" localSheetId="3">#REF!</definedName>
    <definedName name="_____gfa15" localSheetId="0">#REF!</definedName>
    <definedName name="_____gfa15" localSheetId="1">#REF!</definedName>
    <definedName name="_____gfa15">#REF!</definedName>
    <definedName name="_____gfa6" localSheetId="3">#REF!</definedName>
    <definedName name="_____gfa6" localSheetId="0">#REF!</definedName>
    <definedName name="_____gfa6" localSheetId="1">#REF!</definedName>
    <definedName name="_____gfa6">#REF!</definedName>
    <definedName name="_____gfa7" localSheetId="3">#REF!</definedName>
    <definedName name="_____gfa7" localSheetId="0">#REF!</definedName>
    <definedName name="_____gfa7" localSheetId="1">#REF!</definedName>
    <definedName name="_____gfa7">#REF!</definedName>
    <definedName name="_____gfa8" localSheetId="3">#REF!</definedName>
    <definedName name="_____gfa8" localSheetId="0">#REF!</definedName>
    <definedName name="_____gfa8" localSheetId="1">#REF!</definedName>
    <definedName name="_____gfa8">#REF!</definedName>
    <definedName name="_____gfa9" localSheetId="3">#REF!</definedName>
    <definedName name="_____gfa9" localSheetId="0">#REF!</definedName>
    <definedName name="_____gfa9" localSheetId="1">#REF!</definedName>
    <definedName name="_____gfa9">#REF!</definedName>
    <definedName name="_____inv3" localSheetId="3">#REF!</definedName>
    <definedName name="_____inv3" localSheetId="0">#REF!</definedName>
    <definedName name="_____inv3" localSheetId="1">#REF!</definedName>
    <definedName name="_____inv3">#REF!</definedName>
    <definedName name="_____inv4" localSheetId="3">#REF!</definedName>
    <definedName name="_____inv4" localSheetId="0">#REF!</definedName>
    <definedName name="_____inv4" localSheetId="1">#REF!</definedName>
    <definedName name="_____inv4">#REF!</definedName>
    <definedName name="_____inv5" localSheetId="3">#REF!</definedName>
    <definedName name="_____inv5" localSheetId="0">#REF!</definedName>
    <definedName name="_____inv5" localSheetId="1">#REF!</definedName>
    <definedName name="_____inv5">#REF!</definedName>
    <definedName name="_____inv6" localSheetId="3">#REF!</definedName>
    <definedName name="_____inv6" localSheetId="0">#REF!</definedName>
    <definedName name="_____inv6" localSheetId="1">#REF!</definedName>
    <definedName name="_____inv6">#REF!</definedName>
    <definedName name="_____k8" localSheetId="3" hidden="1">{#N/A,#N/A,FALSE,"COVER1.XLS ";#N/A,#N/A,FALSE,"RACT1.XLS";#N/A,#N/A,FALSE,"RACT2.XLS";#N/A,#N/A,FALSE,"ECCMP";#N/A,#N/A,FALSE,"WELDER.XLS"}</definedName>
    <definedName name="_____k8" hidden="1">{#N/A,#N/A,FALSE,"COVER1.XLS ";#N/A,#N/A,FALSE,"RACT1.XLS";#N/A,#N/A,FALSE,"RACT2.XLS";#N/A,#N/A,FALSE,"ECCMP";#N/A,#N/A,FALSE,"WELDER.XLS"}</definedName>
    <definedName name="_____kvs1" localSheetId="3" hidden="1">{#N/A,#N/A,FALSE,"COVER1.XLS ";#N/A,#N/A,FALSE,"RACT1.XLS";#N/A,#N/A,FALSE,"RACT2.XLS";#N/A,#N/A,FALSE,"ECCMP";#N/A,#N/A,FALSE,"WELDER.XLS"}</definedName>
    <definedName name="_____kvs1" hidden="1">{#N/A,#N/A,FALSE,"COVER1.XLS ";#N/A,#N/A,FALSE,"RACT1.XLS";#N/A,#N/A,FALSE,"RACT2.XLS";#N/A,#N/A,FALSE,"ECCMP";#N/A,#N/A,FALSE,"WELDER.XLS"}</definedName>
    <definedName name="_____kvs2" localSheetId="3" hidden="1">{#N/A,#N/A,FALSE,"COVER1.XLS ";#N/A,#N/A,FALSE,"RACT1.XLS";#N/A,#N/A,FALSE,"RACT2.XLS";#N/A,#N/A,FALSE,"ECCMP";#N/A,#N/A,FALSE,"WELDER.XLS"}</definedName>
    <definedName name="_____kvs2" hidden="1">{#N/A,#N/A,FALSE,"COVER1.XLS ";#N/A,#N/A,FALSE,"RACT1.XLS";#N/A,#N/A,FALSE,"RACT2.XLS";#N/A,#N/A,FALSE,"ECCMP";#N/A,#N/A,FALSE,"WELDER.XLS"}</definedName>
    <definedName name="_____kvs5" localSheetId="3" hidden="1">{#N/A,#N/A,FALSE,"COVER.XLS";#N/A,#N/A,FALSE,"RACT1.XLS";#N/A,#N/A,FALSE,"RACT2.XLS";#N/A,#N/A,FALSE,"ECCMP";#N/A,#N/A,FALSE,"WELDER.XLS"}</definedName>
    <definedName name="_____kvs5" hidden="1">{#N/A,#N/A,FALSE,"COVER.XLS";#N/A,#N/A,FALSE,"RACT1.XLS";#N/A,#N/A,FALSE,"RACT2.XLS";#N/A,#N/A,FALSE,"ECCMP";#N/A,#N/A,FALSE,"WELDER.XLS"}</definedName>
    <definedName name="_____kvs7" localSheetId="3" hidden="1">{#N/A,#N/A,FALSE,"COVER1.XLS ";#N/A,#N/A,FALSE,"RACT1.XLS";#N/A,#N/A,FALSE,"RACT2.XLS";#N/A,#N/A,FALSE,"ECCMP";#N/A,#N/A,FALSE,"WELDER.XLS"}</definedName>
    <definedName name="_____kvs7" hidden="1">{#N/A,#N/A,FALSE,"COVER1.XLS ";#N/A,#N/A,FALSE,"RACT1.XLS";#N/A,#N/A,FALSE,"RACT2.XLS";#N/A,#N/A,FALSE,"ECCMP";#N/A,#N/A,FALSE,"WELDER.XLS"}</definedName>
    <definedName name="_____kvs8" localSheetId="3" hidden="1">{#N/A,#N/A,FALSE,"COVER1.XLS ";#N/A,#N/A,FALSE,"RACT1.XLS";#N/A,#N/A,FALSE,"RACT2.XLS";#N/A,#N/A,FALSE,"ECCMP";#N/A,#N/A,FALSE,"WELDER.XLS"}</definedName>
    <definedName name="_____kvs8" hidden="1">{#N/A,#N/A,FALSE,"COVER1.XLS ";#N/A,#N/A,FALSE,"RACT1.XLS";#N/A,#N/A,FALSE,"RACT2.XLS";#N/A,#N/A,FALSE,"ECCMP";#N/A,#N/A,FALSE,"WELDER.XLS"}</definedName>
    <definedName name="_____KVS9" localSheetId="3" hidden="1">{#N/A,#N/A,FALSE,"COVER1.XLS ";#N/A,#N/A,FALSE,"RACT1.XLS";#N/A,#N/A,FALSE,"RACT2.XLS";#N/A,#N/A,FALSE,"ECCMP";#N/A,#N/A,FALSE,"WELDER.XLS"}</definedName>
    <definedName name="_____KVS9" hidden="1">{#N/A,#N/A,FALSE,"COVER1.XLS ";#N/A,#N/A,FALSE,"RACT1.XLS";#N/A,#N/A,FALSE,"RACT2.XLS";#N/A,#N/A,FALSE,"ECCMP";#N/A,#N/A,FALSE,"WELDER.XLS"}</definedName>
    <definedName name="__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 localSheetId="3">#REF!</definedName>
    <definedName name="_____LT3">#REF!</definedName>
    <definedName name="_____Met1" localSheetId="3">#REF!</definedName>
    <definedName name="_____Met1">#REF!</definedName>
    <definedName name="_____Met2" localSheetId="3">#REF!</definedName>
    <definedName name="_____Met2">#REF!</definedName>
    <definedName name="_____Met3" localSheetId="3">#REF!</definedName>
    <definedName name="_____Met3">#REF!</definedName>
    <definedName name="_____Met4" localSheetId="3">#REF!</definedName>
    <definedName name="_____Met4">#REF!</definedName>
    <definedName name="_____Met5" localSheetId="3">#REF!</definedName>
    <definedName name="_____Met5">#REF!</definedName>
    <definedName name="_____Met6" localSheetId="3">#REF!</definedName>
    <definedName name="_____Met6">#REF!</definedName>
    <definedName name="_____Met7" localSheetId="3">#REF!</definedName>
    <definedName name="_____Met7">#REF!</definedName>
    <definedName name="_____Met8" localSheetId="3">#REF!</definedName>
    <definedName name="_____Met8">#REF!</definedName>
    <definedName name="_____MT1" localSheetId="3">#REF!</definedName>
    <definedName name="_____MT1">#REF!</definedName>
    <definedName name="_____MT2" localSheetId="3">#REF!</definedName>
    <definedName name="_____MT2">#REF!</definedName>
    <definedName name="_____MT3" localSheetId="3">#REF!</definedName>
    <definedName name="_____MT3">#REF!</definedName>
    <definedName name="_____nfa14" localSheetId="3">#REF!</definedName>
    <definedName name="_____nfa14" localSheetId="0">#REF!</definedName>
    <definedName name="_____nfa14" localSheetId="1">#REF!</definedName>
    <definedName name="_____nfa14">#REF!</definedName>
    <definedName name="_____nfa15" localSheetId="3">#REF!</definedName>
    <definedName name="_____nfa15" localSheetId="0">#REF!</definedName>
    <definedName name="_____nfa15" localSheetId="1">#REF!</definedName>
    <definedName name="_____nfa15">#REF!</definedName>
    <definedName name="_____nfa6" localSheetId="3">#REF!</definedName>
    <definedName name="_____nfa6" localSheetId="0">#REF!</definedName>
    <definedName name="_____nfa6" localSheetId="1">#REF!</definedName>
    <definedName name="_____nfa6">#REF!</definedName>
    <definedName name="_____nfa7" localSheetId="3">#REF!</definedName>
    <definedName name="_____nfa7" localSheetId="0">#REF!</definedName>
    <definedName name="_____nfa7" localSheetId="1">#REF!</definedName>
    <definedName name="_____nfa7">#REF!</definedName>
    <definedName name="_____nfa8" localSheetId="3">#REF!</definedName>
    <definedName name="_____nfa8" localSheetId="0">#REF!</definedName>
    <definedName name="_____nfa8" localSheetId="1">#REF!</definedName>
    <definedName name="_____nfa8">#REF!</definedName>
    <definedName name="_____nfa9" localSheetId="3">#REF!</definedName>
    <definedName name="_____nfa9" localSheetId="0">#REF!</definedName>
    <definedName name="_____nfa9" localSheetId="1">#REF!</definedName>
    <definedName name="_____nfa9">#REF!</definedName>
    <definedName name="_____ns1" localSheetId="3" hidden="1">{#N/A,#N/A,FALSE,"COVER1.XLS ";#N/A,#N/A,FALSE,"RACT1.XLS";#N/A,#N/A,FALSE,"RACT2.XLS";#N/A,#N/A,FALSE,"ECCMP";#N/A,#N/A,FALSE,"WELDER.XLS"}</definedName>
    <definedName name="_____ns1" hidden="1">{#N/A,#N/A,FALSE,"COVER1.XLS ";#N/A,#N/A,FALSE,"RACT1.XLS";#N/A,#N/A,FALSE,"RACT2.XLS";#N/A,#N/A,FALSE,"ECCMP";#N/A,#N/A,FALSE,"WELDER.XLS"}</definedName>
    <definedName name="_____owc3" localSheetId="3">#REF!</definedName>
    <definedName name="_____owc3" localSheetId="0">#REF!</definedName>
    <definedName name="_____owc3" localSheetId="1">#REF!</definedName>
    <definedName name="_____owc3">#REF!</definedName>
    <definedName name="_____owc4" localSheetId="3">#REF!</definedName>
    <definedName name="_____owc4" localSheetId="0">#REF!</definedName>
    <definedName name="_____owc4" localSheetId="1">#REF!</definedName>
    <definedName name="_____owc4">#REF!</definedName>
    <definedName name="_____owc5" localSheetId="3">#REF!</definedName>
    <definedName name="_____owc5" localSheetId="0">#REF!</definedName>
    <definedName name="_____owc5" localSheetId="1">#REF!</definedName>
    <definedName name="_____owc5">#REF!</definedName>
    <definedName name="_____owc6" localSheetId="3">#REF!</definedName>
    <definedName name="_____owc6" localSheetId="0">#REF!</definedName>
    <definedName name="_____owc6" localSheetId="1">#REF!</definedName>
    <definedName name="_____owc6">#REF!</definedName>
    <definedName name="_____ps2" localSheetId="3">#REF!</definedName>
    <definedName name="_____ps2" localSheetId="0">#REF!</definedName>
    <definedName name="_____ps2" localSheetId="1">#REF!</definedName>
    <definedName name="_____ps2">#REF!</definedName>
    <definedName name="_____ps3" localSheetId="3">#REF!</definedName>
    <definedName name="_____ps3" localSheetId="0">#REF!</definedName>
    <definedName name="_____ps3" localSheetId="1">#REF!</definedName>
    <definedName name="_____ps3">#REF!</definedName>
    <definedName name="_____q2" localSheetId="3"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3">#REF!</definedName>
    <definedName name="_____res1" localSheetId="0">#REF!</definedName>
    <definedName name="_____res1" localSheetId="1">#REF!</definedName>
    <definedName name="_____res1">#REF!</definedName>
    <definedName name="_____res2" localSheetId="3">#REF!</definedName>
    <definedName name="_____res2" localSheetId="0">#REF!</definedName>
    <definedName name="_____res2" localSheetId="1">#REF!</definedName>
    <definedName name="_____res2">#REF!</definedName>
    <definedName name="_____res3" localSheetId="3">#REF!</definedName>
    <definedName name="_____res3" localSheetId="0">#REF!</definedName>
    <definedName name="_____res3" localSheetId="1">#REF!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3">#REF!</definedName>
    <definedName name="_____slm12" localSheetId="0">#REF!</definedName>
    <definedName name="_____slm12" localSheetId="1">#REF!</definedName>
    <definedName name="_____slm12">#REF!</definedName>
    <definedName name="_____slm13" localSheetId="3">#REF!</definedName>
    <definedName name="_____slm13" localSheetId="0">#REF!</definedName>
    <definedName name="_____slm13" localSheetId="1">#REF!</definedName>
    <definedName name="_____slm13">#REF!</definedName>
    <definedName name="_____slm14" localSheetId="3">#REF!</definedName>
    <definedName name="_____slm14" localSheetId="0">#REF!</definedName>
    <definedName name="_____slm14" localSheetId="1">#REF!</definedName>
    <definedName name="_____slm14">#REF!</definedName>
    <definedName name="_____slm15" localSheetId="3">#REF!</definedName>
    <definedName name="_____slm15" localSheetId="0">#REF!</definedName>
    <definedName name="_____slm15" localSheetId="1">#REF!</definedName>
    <definedName name="_____slm15">#REF!</definedName>
    <definedName name="_____slm6" localSheetId="3">#REF!</definedName>
    <definedName name="_____slm6" localSheetId="0">#REF!</definedName>
    <definedName name="_____slm6" localSheetId="1">#REF!</definedName>
    <definedName name="_____slm6">#REF!</definedName>
    <definedName name="_____slm7" localSheetId="3">#REF!</definedName>
    <definedName name="_____slm7" localSheetId="0">#REF!</definedName>
    <definedName name="_____slm7" localSheetId="1">#REF!</definedName>
    <definedName name="_____slm7">#REF!</definedName>
    <definedName name="_____slm8" localSheetId="3">#REF!</definedName>
    <definedName name="_____slm8" localSheetId="0">#REF!</definedName>
    <definedName name="_____slm8" localSheetId="1">#REF!</definedName>
    <definedName name="_____slm8">#REF!</definedName>
    <definedName name="_____slm9" localSheetId="3">#REF!</definedName>
    <definedName name="_____slm9" localSheetId="0">#REF!</definedName>
    <definedName name="_____slm9" localSheetId="1">#REF!</definedName>
    <definedName name="_____slm9">#REF!</definedName>
    <definedName name="__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3" hidden="1">{#N/A,#N/A,FALSE,"17MAY";#N/A,#N/A,FALSE,"24MAY"}</definedName>
    <definedName name="_____w2" hidden="1">{#N/A,#N/A,FALSE,"17MAY";#N/A,#N/A,FALSE,"24MAY"}</definedName>
    <definedName name="_____wdv10" localSheetId="3">#REF!</definedName>
    <definedName name="_____wdv10" localSheetId="0">#REF!</definedName>
    <definedName name="_____wdv10" localSheetId="1">#REF!</definedName>
    <definedName name="_____wdv10">#REF!</definedName>
    <definedName name="_____wdv11" localSheetId="3">#REF!</definedName>
    <definedName name="_____wdv11" localSheetId="0">#REF!</definedName>
    <definedName name="_____wdv11" localSheetId="1">#REF!</definedName>
    <definedName name="_____wdv11">#REF!</definedName>
    <definedName name="_____wdv12" localSheetId="3">#REF!</definedName>
    <definedName name="_____wdv12" localSheetId="0">#REF!</definedName>
    <definedName name="_____wdv12" localSheetId="1">#REF!</definedName>
    <definedName name="_____wdv12">#REF!</definedName>
    <definedName name="_____wdv13" localSheetId="3">#REF!</definedName>
    <definedName name="_____wdv13" localSheetId="0">#REF!</definedName>
    <definedName name="_____wdv13" localSheetId="1">#REF!</definedName>
    <definedName name="_____wdv13">#REF!</definedName>
    <definedName name="_____wdv14" localSheetId="3">#REF!</definedName>
    <definedName name="_____wdv14" localSheetId="0">#REF!</definedName>
    <definedName name="_____wdv14" localSheetId="1">#REF!</definedName>
    <definedName name="_____wdv14">#REF!</definedName>
    <definedName name="_____wdv15" localSheetId="3">#REF!</definedName>
    <definedName name="_____wdv15" localSheetId="0">#REF!</definedName>
    <definedName name="_____wdv15" localSheetId="1">#REF!</definedName>
    <definedName name="_____wdv15">#REF!</definedName>
    <definedName name="_____wdv6" localSheetId="3">#REF!</definedName>
    <definedName name="_____wdv6" localSheetId="0">#REF!</definedName>
    <definedName name="_____wdv6" localSheetId="1">#REF!</definedName>
    <definedName name="_____wdv6">#REF!</definedName>
    <definedName name="_____wdv7" localSheetId="3">#REF!</definedName>
    <definedName name="_____wdv7" localSheetId="0">#REF!</definedName>
    <definedName name="_____wdv7" localSheetId="1">#REF!</definedName>
    <definedName name="_____wdv7">#REF!</definedName>
    <definedName name="_____wdv8" localSheetId="3">#REF!</definedName>
    <definedName name="_____wdv8" localSheetId="0">#REF!</definedName>
    <definedName name="_____wdv8" localSheetId="1">#REF!</definedName>
    <definedName name="_____wdv8">#REF!</definedName>
    <definedName name="_____wdv9" localSheetId="3">#REF!</definedName>
    <definedName name="_____wdv9" localSheetId="0">#REF!</definedName>
    <definedName name="_____wdv9" localSheetId="1">#REF!</definedName>
    <definedName name="_____wdv9">#REF!</definedName>
    <definedName name="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 localSheetId="3">#REF!</definedName>
    <definedName name="_____WT1">#REF!</definedName>
    <definedName name="_____WT4" localSheetId="3">#REF!</definedName>
    <definedName name="_____WT4">#REF!</definedName>
    <definedName name="_____WT5" localSheetId="3">#REF!</definedName>
    <definedName name="_____WT5">#REF!</definedName>
    <definedName name="_____WT6" localSheetId="3">#REF!</definedName>
    <definedName name="_____WT6">#REF!</definedName>
    <definedName name="_____WT7" localSheetId="3">#REF!</definedName>
    <definedName name="_____WT7">#REF!</definedName>
    <definedName name="_____WT8" localSheetId="3">#REF!</definedName>
    <definedName name="_____WT8">#REF!</definedName>
    <definedName name="____AA2" localSheetId="3">#REF!</definedName>
    <definedName name="____AA2">#REF!</definedName>
    <definedName name="____cap10" localSheetId="3">#REF!</definedName>
    <definedName name="____cap10" localSheetId="0">#REF!</definedName>
    <definedName name="____cap10" localSheetId="1">#REF!</definedName>
    <definedName name="____cap10">#REF!</definedName>
    <definedName name="____cap11" localSheetId="3">#REF!</definedName>
    <definedName name="____cap11" localSheetId="0">#REF!</definedName>
    <definedName name="____cap11" localSheetId="1">#REF!</definedName>
    <definedName name="____cap11">#REF!</definedName>
    <definedName name="____cap12" localSheetId="3">#REF!</definedName>
    <definedName name="____cap12" localSheetId="0">#REF!</definedName>
    <definedName name="____cap12" localSheetId="1">#REF!</definedName>
    <definedName name="____cap12">#REF!</definedName>
    <definedName name="____cap13" localSheetId="3">#REF!</definedName>
    <definedName name="____cap13" localSheetId="0">#REF!</definedName>
    <definedName name="____cap13" localSheetId="1">#REF!</definedName>
    <definedName name="____cap13">#REF!</definedName>
    <definedName name="____cap14" localSheetId="3">#REF!</definedName>
    <definedName name="____cap14" localSheetId="0">#REF!</definedName>
    <definedName name="____cap14" localSheetId="1">#REF!</definedName>
    <definedName name="____cap14">#REF!</definedName>
    <definedName name="____cap15" localSheetId="3">#REF!</definedName>
    <definedName name="____cap15" localSheetId="0">#REF!</definedName>
    <definedName name="____cap15" localSheetId="1">#REF!</definedName>
    <definedName name="____cap15">#REF!</definedName>
    <definedName name="____cap6" localSheetId="3">#REF!</definedName>
    <definedName name="____cap6" localSheetId="0">#REF!</definedName>
    <definedName name="____cap6" localSheetId="1">#REF!</definedName>
    <definedName name="____cap6">#REF!</definedName>
    <definedName name="____cap7" localSheetId="3">#REF!</definedName>
    <definedName name="____cap7" localSheetId="0">#REF!</definedName>
    <definedName name="____cap7" localSheetId="1">#REF!</definedName>
    <definedName name="____cap7">#REF!</definedName>
    <definedName name="____cap8" localSheetId="3">#REF!</definedName>
    <definedName name="____cap8" localSheetId="0">#REF!</definedName>
    <definedName name="____cap8" localSheetId="1">#REF!</definedName>
    <definedName name="____cap8">#REF!</definedName>
    <definedName name="____cap9" localSheetId="3">#REF!</definedName>
    <definedName name="____cap9" localSheetId="0">#REF!</definedName>
    <definedName name="____cap9" localSheetId="1">#REF!</definedName>
    <definedName name="____cap9">#REF!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gfa12" localSheetId="3">#REF!</definedName>
    <definedName name="____gfa12" localSheetId="0">#REF!</definedName>
    <definedName name="____gfa12" localSheetId="1">#REF!</definedName>
    <definedName name="____gfa12">#REF!</definedName>
    <definedName name="____gfa13" localSheetId="3">#REF!</definedName>
    <definedName name="____gfa13" localSheetId="0">#REF!</definedName>
    <definedName name="____gfa13" localSheetId="1">#REF!</definedName>
    <definedName name="____gfa13">#REF!</definedName>
    <definedName name="____gfa14" localSheetId="3">#REF!</definedName>
    <definedName name="____gfa14" localSheetId="0">#REF!</definedName>
    <definedName name="____gfa14" localSheetId="1">#REF!</definedName>
    <definedName name="____gfa14">#REF!</definedName>
    <definedName name="____gfa15" localSheetId="3">#REF!</definedName>
    <definedName name="____gfa15" localSheetId="0">#REF!</definedName>
    <definedName name="____gfa15" localSheetId="1">#REF!</definedName>
    <definedName name="____gfa15">#REF!</definedName>
    <definedName name="____gfa6" localSheetId="3">#REF!</definedName>
    <definedName name="____gfa6" localSheetId="0">#REF!</definedName>
    <definedName name="____gfa6" localSheetId="1">#REF!</definedName>
    <definedName name="____gfa6">#REF!</definedName>
    <definedName name="____gfa7" localSheetId="3">#REF!</definedName>
    <definedName name="____gfa7" localSheetId="0">#REF!</definedName>
    <definedName name="____gfa7" localSheetId="1">#REF!</definedName>
    <definedName name="____gfa7">#REF!</definedName>
    <definedName name="____gfa8" localSheetId="3">#REF!</definedName>
    <definedName name="____gfa8" localSheetId="0">#REF!</definedName>
    <definedName name="____gfa8" localSheetId="1">#REF!</definedName>
    <definedName name="____gfa8">#REF!</definedName>
    <definedName name="____gfa9" localSheetId="3">#REF!</definedName>
    <definedName name="____gfa9" localSheetId="0">#REF!</definedName>
    <definedName name="____gfa9" localSheetId="1">#REF!</definedName>
    <definedName name="____gfa9">#REF!</definedName>
    <definedName name="____inv3" localSheetId="3">#REF!</definedName>
    <definedName name="____inv3" localSheetId="0">#REF!</definedName>
    <definedName name="____inv3" localSheetId="1">#REF!</definedName>
    <definedName name="____inv3">#REF!</definedName>
    <definedName name="____inv4" localSheetId="3">#REF!</definedName>
    <definedName name="____inv4" localSheetId="0">#REF!</definedName>
    <definedName name="____inv4" localSheetId="1">#REF!</definedName>
    <definedName name="____inv4">#REF!</definedName>
    <definedName name="____inv5" localSheetId="3">#REF!</definedName>
    <definedName name="____inv5" localSheetId="0">#REF!</definedName>
    <definedName name="____inv5" localSheetId="1">#REF!</definedName>
    <definedName name="____inv5">#REF!</definedName>
    <definedName name="____inv6" localSheetId="3">#REF!</definedName>
    <definedName name="____inv6" localSheetId="0">#REF!</definedName>
    <definedName name="____inv6" localSheetId="1">#REF!</definedName>
    <definedName name="____inv6">#REF!</definedName>
    <definedName name="____kda1">#N/A</definedName>
    <definedName name="____LT3" localSheetId="3">#REF!</definedName>
    <definedName name="____LT3">#REF!</definedName>
    <definedName name="____Met1" localSheetId="3">#REF!</definedName>
    <definedName name="____Met1">#REF!</definedName>
    <definedName name="____Met2" localSheetId="3">#REF!</definedName>
    <definedName name="____Met2">#REF!</definedName>
    <definedName name="____Met3" localSheetId="3">#REF!</definedName>
    <definedName name="____Met3">#REF!</definedName>
    <definedName name="____Met4" localSheetId="3">#REF!</definedName>
    <definedName name="____Met4">#REF!</definedName>
    <definedName name="____Met5" localSheetId="3">#REF!</definedName>
    <definedName name="____Met5">#REF!</definedName>
    <definedName name="____Met6" localSheetId="3">#REF!</definedName>
    <definedName name="____Met6">#REF!</definedName>
    <definedName name="____Met7" localSheetId="3">#REF!</definedName>
    <definedName name="____Met7">#REF!</definedName>
    <definedName name="____Met8" localSheetId="3">#REF!</definedName>
    <definedName name="____Met8">#REF!</definedName>
    <definedName name="____MT1" localSheetId="3">#REF!</definedName>
    <definedName name="____MT1">#REF!</definedName>
    <definedName name="____MT2" localSheetId="3">#REF!</definedName>
    <definedName name="____MT2">#REF!</definedName>
    <definedName name="____MT3" localSheetId="3">#REF!</definedName>
    <definedName name="____MT3">#REF!</definedName>
    <definedName name="____nfa14" localSheetId="3">#REF!</definedName>
    <definedName name="____nfa14" localSheetId="0">#REF!</definedName>
    <definedName name="____nfa14" localSheetId="1">#REF!</definedName>
    <definedName name="____nfa14">#REF!</definedName>
    <definedName name="____nfa15" localSheetId="3">#REF!</definedName>
    <definedName name="____nfa15" localSheetId="0">#REF!</definedName>
    <definedName name="____nfa15" localSheetId="1">#REF!</definedName>
    <definedName name="____nfa15">#REF!</definedName>
    <definedName name="____nfa6" localSheetId="3">#REF!</definedName>
    <definedName name="____nfa6" localSheetId="0">#REF!</definedName>
    <definedName name="____nfa6" localSheetId="1">#REF!</definedName>
    <definedName name="____nfa6">#REF!</definedName>
    <definedName name="____nfa7" localSheetId="3">#REF!</definedName>
    <definedName name="____nfa7" localSheetId="0">#REF!</definedName>
    <definedName name="____nfa7" localSheetId="1">#REF!</definedName>
    <definedName name="____nfa7">#REF!</definedName>
    <definedName name="____nfa8" localSheetId="3">#REF!</definedName>
    <definedName name="____nfa8" localSheetId="0">#REF!</definedName>
    <definedName name="____nfa8" localSheetId="1">#REF!</definedName>
    <definedName name="____nfa8">#REF!</definedName>
    <definedName name="____nfa9" localSheetId="3">#REF!</definedName>
    <definedName name="____nfa9" localSheetId="0">#REF!</definedName>
    <definedName name="____nfa9" localSheetId="1">#REF!</definedName>
    <definedName name="____nfa9">#REF!</definedName>
    <definedName name="____owc3" localSheetId="3">#REF!</definedName>
    <definedName name="____owc3" localSheetId="0">#REF!</definedName>
    <definedName name="____owc3" localSheetId="1">#REF!</definedName>
    <definedName name="____owc3">#REF!</definedName>
    <definedName name="____owc4" localSheetId="3">#REF!</definedName>
    <definedName name="____owc4" localSheetId="0">#REF!</definedName>
    <definedName name="____owc4" localSheetId="1">#REF!</definedName>
    <definedName name="____owc4">#REF!</definedName>
    <definedName name="____owc5" localSheetId="3">#REF!</definedName>
    <definedName name="____owc5" localSheetId="0">#REF!</definedName>
    <definedName name="____owc5" localSheetId="1">#REF!</definedName>
    <definedName name="____owc5">#REF!</definedName>
    <definedName name="____owc6" localSheetId="3">#REF!</definedName>
    <definedName name="____owc6" localSheetId="0">#REF!</definedName>
    <definedName name="____owc6" localSheetId="1">#REF!</definedName>
    <definedName name="____owc6">#REF!</definedName>
    <definedName name="____ps2" localSheetId="3">#REF!</definedName>
    <definedName name="____ps2" localSheetId="0">#REF!</definedName>
    <definedName name="____ps2" localSheetId="1">#REF!</definedName>
    <definedName name="____ps2">#REF!</definedName>
    <definedName name="____ps3" localSheetId="3">#REF!</definedName>
    <definedName name="____ps3" localSheetId="0">#REF!</definedName>
    <definedName name="____ps3" localSheetId="1">#REF!</definedName>
    <definedName name="____ps3">#REF!</definedName>
    <definedName name="____res1" localSheetId="3">#REF!</definedName>
    <definedName name="____res1" localSheetId="0">#REF!</definedName>
    <definedName name="____res1" localSheetId="1">#REF!</definedName>
    <definedName name="____res1">#REF!</definedName>
    <definedName name="____res2" localSheetId="3">#REF!</definedName>
    <definedName name="____res2" localSheetId="0">#REF!</definedName>
    <definedName name="____res2" localSheetId="1">#REF!</definedName>
    <definedName name="____res2">#REF!</definedName>
    <definedName name="____res3" localSheetId="3">#REF!</definedName>
    <definedName name="____res3" localSheetId="0">#REF!</definedName>
    <definedName name="____res3" localSheetId="1">#REF!</definedName>
    <definedName name="____res3">#REF!</definedName>
    <definedName name="____sa1">#N/A</definedName>
    <definedName name="____sa2">#N/A</definedName>
    <definedName name="____sa3">#N/A</definedName>
    <definedName name="____sa4">#N/A</definedName>
    <definedName name="____sa5">#N/A</definedName>
    <definedName name="____slm12" localSheetId="3">#REF!</definedName>
    <definedName name="____slm12" localSheetId="0">#REF!</definedName>
    <definedName name="____slm12" localSheetId="1">#REF!</definedName>
    <definedName name="____slm12">#REF!</definedName>
    <definedName name="____slm13" localSheetId="3">#REF!</definedName>
    <definedName name="____slm13" localSheetId="0">#REF!</definedName>
    <definedName name="____slm13" localSheetId="1">#REF!</definedName>
    <definedName name="____slm13">#REF!</definedName>
    <definedName name="____slm14" localSheetId="3">#REF!</definedName>
    <definedName name="____slm14" localSheetId="0">#REF!</definedName>
    <definedName name="____slm14" localSheetId="1">#REF!</definedName>
    <definedName name="____slm14">#REF!</definedName>
    <definedName name="____slm15" localSheetId="3">#REF!</definedName>
    <definedName name="____slm15" localSheetId="0">#REF!</definedName>
    <definedName name="____slm15" localSheetId="1">#REF!</definedName>
    <definedName name="____slm15">#REF!</definedName>
    <definedName name="____slm6" localSheetId="3">#REF!</definedName>
    <definedName name="____slm6" localSheetId="0">#REF!</definedName>
    <definedName name="____slm6" localSheetId="1">#REF!</definedName>
    <definedName name="____slm6">#REF!</definedName>
    <definedName name="____slm7" localSheetId="3">#REF!</definedName>
    <definedName name="____slm7" localSheetId="0">#REF!</definedName>
    <definedName name="____slm7" localSheetId="1">#REF!</definedName>
    <definedName name="____slm7">#REF!</definedName>
    <definedName name="____slm8" localSheetId="3">#REF!</definedName>
    <definedName name="____slm8" localSheetId="0">#REF!</definedName>
    <definedName name="____slm8" localSheetId="1">#REF!</definedName>
    <definedName name="____slm8">#REF!</definedName>
    <definedName name="____slm9" localSheetId="3">#REF!</definedName>
    <definedName name="____slm9" localSheetId="0">#REF!</definedName>
    <definedName name="____slm9" localSheetId="1">#REF!</definedName>
    <definedName name="____slm9">#REF!</definedName>
    <definedName name="____tps1" localSheetId="3">#REF!</definedName>
    <definedName name="____tps1">#REF!</definedName>
    <definedName name="____wdv10" localSheetId="3">#REF!</definedName>
    <definedName name="____wdv10" localSheetId="0">#REF!</definedName>
    <definedName name="____wdv10" localSheetId="1">#REF!</definedName>
    <definedName name="____wdv10">#REF!</definedName>
    <definedName name="____wdv11" localSheetId="3">#REF!</definedName>
    <definedName name="____wdv11" localSheetId="0">#REF!</definedName>
    <definedName name="____wdv11" localSheetId="1">#REF!</definedName>
    <definedName name="____wdv11">#REF!</definedName>
    <definedName name="____wdv12" localSheetId="3">#REF!</definedName>
    <definedName name="____wdv12" localSheetId="0">#REF!</definedName>
    <definedName name="____wdv12" localSheetId="1">#REF!</definedName>
    <definedName name="____wdv12">#REF!</definedName>
    <definedName name="____wdv13" localSheetId="3">#REF!</definedName>
    <definedName name="____wdv13" localSheetId="0">#REF!</definedName>
    <definedName name="____wdv13" localSheetId="1">#REF!</definedName>
    <definedName name="____wdv13">#REF!</definedName>
    <definedName name="____wdv14" localSheetId="3">#REF!</definedName>
    <definedName name="____wdv14" localSheetId="0">#REF!</definedName>
    <definedName name="____wdv14" localSheetId="1">#REF!</definedName>
    <definedName name="____wdv14">#REF!</definedName>
    <definedName name="____wdv15" localSheetId="3">#REF!</definedName>
    <definedName name="____wdv15" localSheetId="0">#REF!</definedName>
    <definedName name="____wdv15" localSheetId="1">#REF!</definedName>
    <definedName name="____wdv15">#REF!</definedName>
    <definedName name="____wdv6" localSheetId="3">#REF!</definedName>
    <definedName name="____wdv6" localSheetId="0">#REF!</definedName>
    <definedName name="____wdv6" localSheetId="1">#REF!</definedName>
    <definedName name="____wdv6">#REF!</definedName>
    <definedName name="____wdv7" localSheetId="3">#REF!</definedName>
    <definedName name="____wdv7" localSheetId="0">#REF!</definedName>
    <definedName name="____wdv7" localSheetId="1">#REF!</definedName>
    <definedName name="____wdv7">#REF!</definedName>
    <definedName name="____wdv8" localSheetId="3">#REF!</definedName>
    <definedName name="____wdv8" localSheetId="0">#REF!</definedName>
    <definedName name="____wdv8" localSheetId="1">#REF!</definedName>
    <definedName name="____wdv8">#REF!</definedName>
    <definedName name="____wdv9" localSheetId="3">#REF!</definedName>
    <definedName name="____wdv9" localSheetId="0">#REF!</definedName>
    <definedName name="____wdv9" localSheetId="1">#REF!</definedName>
    <definedName name="____wdv9">#REF!</definedName>
    <definedName name="____WT4" localSheetId="3">#REF!</definedName>
    <definedName name="____WT4">#REF!</definedName>
    <definedName name="____WT5" localSheetId="3">#REF!</definedName>
    <definedName name="____WT5">#REF!</definedName>
    <definedName name="____WT6" localSheetId="3">#REF!</definedName>
    <definedName name="____WT6">#REF!</definedName>
    <definedName name="____WT7" localSheetId="3">#REF!</definedName>
    <definedName name="____WT7">#REF!</definedName>
    <definedName name="____WT8" localSheetId="3">#REF!</definedName>
    <definedName name="____WT8">#REF!</definedName>
    <definedName name="_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3">#REF!</definedName>
    <definedName name="___AA2">#REF!</definedName>
    <definedName name="___cap10" localSheetId="3">#REF!</definedName>
    <definedName name="___cap10" localSheetId="0">#REF!</definedName>
    <definedName name="___cap10" localSheetId="1">#REF!</definedName>
    <definedName name="___cap10">#REF!</definedName>
    <definedName name="___cap11" localSheetId="3">#REF!</definedName>
    <definedName name="___cap11" localSheetId="0">#REF!</definedName>
    <definedName name="___cap11" localSheetId="1">#REF!</definedName>
    <definedName name="___cap11">#REF!</definedName>
    <definedName name="___cap12" localSheetId="3">#REF!</definedName>
    <definedName name="___cap12" localSheetId="0">#REF!</definedName>
    <definedName name="___cap12" localSheetId="1">#REF!</definedName>
    <definedName name="___cap12">#REF!</definedName>
    <definedName name="___cap13" localSheetId="3">#REF!</definedName>
    <definedName name="___cap13" localSheetId="0">#REF!</definedName>
    <definedName name="___cap13" localSheetId="1">#REF!</definedName>
    <definedName name="___cap13">#REF!</definedName>
    <definedName name="___cap14" localSheetId="3">#REF!</definedName>
    <definedName name="___cap14" localSheetId="0">#REF!</definedName>
    <definedName name="___cap14" localSheetId="1">#REF!</definedName>
    <definedName name="___cap14">#REF!</definedName>
    <definedName name="___cap15" localSheetId="3">#REF!</definedName>
    <definedName name="___cap15" localSheetId="0">#REF!</definedName>
    <definedName name="___cap15" localSheetId="1">#REF!</definedName>
    <definedName name="___cap15">#REF!</definedName>
    <definedName name="___cap6" localSheetId="3">#REF!</definedName>
    <definedName name="___cap6" localSheetId="0">#REF!</definedName>
    <definedName name="___cap6" localSheetId="1">#REF!</definedName>
    <definedName name="___cap6">#REF!</definedName>
    <definedName name="___cap7" localSheetId="3">#REF!</definedName>
    <definedName name="___cap7" localSheetId="0">#REF!</definedName>
    <definedName name="___cap7" localSheetId="1">#REF!</definedName>
    <definedName name="___cap7">#REF!</definedName>
    <definedName name="___cap8" localSheetId="3">#REF!</definedName>
    <definedName name="___cap8" localSheetId="0">#REF!</definedName>
    <definedName name="___cap8" localSheetId="1">#REF!</definedName>
    <definedName name="___cap8">#REF!</definedName>
    <definedName name="___cap9" localSheetId="3">#REF!</definedName>
    <definedName name="___cap9" localSheetId="0">#REF!</definedName>
    <definedName name="___cap9" localSheetId="1">#REF!</definedName>
    <definedName name="___cap9">#REF!</definedName>
    <definedName name="___DAT1" localSheetId="3">#REF!</definedName>
    <definedName name="___DAT1">#REF!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k1" localSheetId="3" hidden="1">{#N/A,#N/A,FALSE,"COVER.XLS";#N/A,#N/A,FALSE,"RACT1.XLS";#N/A,#N/A,FALSE,"RACT2.XLS";#N/A,#N/A,FALSE,"ECCMP";#N/A,#N/A,FALSE,"WELDER.XLS"}</definedName>
    <definedName name="___dk1" hidden="1">{#N/A,#N/A,FALSE,"COVER.XLS";#N/A,#N/A,FALSE,"RACT1.XLS";#N/A,#N/A,FALSE,"RACT2.XLS";#N/A,#N/A,FALSE,"ECCMP";#N/A,#N/A,FALSE,"WELDER.XLS"}</definedName>
    <definedName name="___gfa12" localSheetId="3">#REF!</definedName>
    <definedName name="___gfa12" localSheetId="0">#REF!</definedName>
    <definedName name="___gfa12" localSheetId="1">#REF!</definedName>
    <definedName name="___gfa12">#REF!</definedName>
    <definedName name="___gfa13" localSheetId="3">#REF!</definedName>
    <definedName name="___gfa13" localSheetId="0">#REF!</definedName>
    <definedName name="___gfa13" localSheetId="1">#REF!</definedName>
    <definedName name="___gfa13">#REF!</definedName>
    <definedName name="___gfa14" localSheetId="3">#REF!</definedName>
    <definedName name="___gfa14" localSheetId="0">#REF!</definedName>
    <definedName name="___gfa14" localSheetId="1">#REF!</definedName>
    <definedName name="___gfa14">#REF!</definedName>
    <definedName name="___gfa15" localSheetId="3">#REF!</definedName>
    <definedName name="___gfa15" localSheetId="0">#REF!</definedName>
    <definedName name="___gfa15" localSheetId="1">#REF!</definedName>
    <definedName name="___gfa15">#REF!</definedName>
    <definedName name="___gfa6" localSheetId="3">#REF!</definedName>
    <definedName name="___gfa6" localSheetId="0">#REF!</definedName>
    <definedName name="___gfa6" localSheetId="1">#REF!</definedName>
    <definedName name="___gfa6">#REF!</definedName>
    <definedName name="___gfa7" localSheetId="3">#REF!</definedName>
    <definedName name="___gfa7" localSheetId="0">#REF!</definedName>
    <definedName name="___gfa7" localSheetId="1">#REF!</definedName>
    <definedName name="___gfa7">#REF!</definedName>
    <definedName name="___gfa8" localSheetId="3">#REF!</definedName>
    <definedName name="___gfa8" localSheetId="0">#REF!</definedName>
    <definedName name="___gfa8" localSheetId="1">#REF!</definedName>
    <definedName name="___gfa8">#REF!</definedName>
    <definedName name="___gfa9" localSheetId="3">#REF!</definedName>
    <definedName name="___gfa9" localSheetId="0">#REF!</definedName>
    <definedName name="___gfa9" localSheetId="1">#REF!</definedName>
    <definedName name="___gfa9">#REF!</definedName>
    <definedName name="___inv3" localSheetId="3">#REF!</definedName>
    <definedName name="___inv3" localSheetId="0">#REF!</definedName>
    <definedName name="___inv3" localSheetId="1">#REF!</definedName>
    <definedName name="___inv3">#REF!</definedName>
    <definedName name="___inv4" localSheetId="3">#REF!</definedName>
    <definedName name="___inv4" localSheetId="0">#REF!</definedName>
    <definedName name="___inv4" localSheetId="1">#REF!</definedName>
    <definedName name="___inv4">#REF!</definedName>
    <definedName name="___inv5" localSheetId="3">#REF!</definedName>
    <definedName name="___inv5" localSheetId="0">#REF!</definedName>
    <definedName name="___inv5" localSheetId="1">#REF!</definedName>
    <definedName name="___inv5">#REF!</definedName>
    <definedName name="___inv6" localSheetId="3">#REF!</definedName>
    <definedName name="___inv6" localSheetId="0">#REF!</definedName>
    <definedName name="___inv6" localSheetId="1">#REF!</definedName>
    <definedName name="___inv6">#REF!</definedName>
    <definedName name="___k8" localSheetId="3"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3" hidden="1">{#N/A,#N/A,FALSE,"COVER1.XLS ";#N/A,#N/A,FALSE,"RACT1.XLS";#N/A,#N/A,FALSE,"RACT2.XLS";#N/A,#N/A,FALSE,"ECCMP";#N/A,#N/A,FALSE,"WELDER.XLS"}</definedName>
    <definedName name="___kvs1" hidden="1">{#N/A,#N/A,FALSE,"COVER1.XLS ";#N/A,#N/A,FALSE,"RACT1.XLS";#N/A,#N/A,FALSE,"RACT2.XLS";#N/A,#N/A,FALSE,"ECCMP";#N/A,#N/A,FALSE,"WELDER.XLS"}</definedName>
    <definedName name="___kvs2" localSheetId="3" hidden="1">{#N/A,#N/A,FALSE,"COVER1.XLS ";#N/A,#N/A,FALSE,"RACT1.XLS";#N/A,#N/A,FALSE,"RACT2.XLS";#N/A,#N/A,FALSE,"ECCMP";#N/A,#N/A,FALSE,"WELDER.XLS"}</definedName>
    <definedName name="___kvs2" hidden="1">{#N/A,#N/A,FALSE,"COVER1.XLS ";#N/A,#N/A,FALSE,"RACT1.XLS";#N/A,#N/A,FALSE,"RACT2.XLS";#N/A,#N/A,FALSE,"ECCMP";#N/A,#N/A,FALSE,"WELDER.XLS"}</definedName>
    <definedName name="___kvs5" localSheetId="3" hidden="1">{#N/A,#N/A,FALSE,"COVER.XLS";#N/A,#N/A,FALSE,"RACT1.XLS";#N/A,#N/A,FALSE,"RACT2.XLS";#N/A,#N/A,FALSE,"ECCMP";#N/A,#N/A,FALSE,"WELDER.XLS"}</definedName>
    <definedName name="___kvs5" hidden="1">{#N/A,#N/A,FALSE,"COVER.XLS";#N/A,#N/A,FALSE,"RACT1.XLS";#N/A,#N/A,FALSE,"RACT2.XLS";#N/A,#N/A,FALSE,"ECCMP";#N/A,#N/A,FALSE,"WELDER.XLS"}</definedName>
    <definedName name="___kvs7" localSheetId="3" hidden="1">{#N/A,#N/A,FALSE,"COVER1.XLS ";#N/A,#N/A,FALSE,"RACT1.XLS";#N/A,#N/A,FALSE,"RACT2.XLS";#N/A,#N/A,FALSE,"ECCMP";#N/A,#N/A,FALSE,"WELDER.XLS"}</definedName>
    <definedName name="___kvs7" hidden="1">{#N/A,#N/A,FALSE,"COVER1.XLS ";#N/A,#N/A,FALSE,"RACT1.XLS";#N/A,#N/A,FALSE,"RACT2.XLS";#N/A,#N/A,FALSE,"ECCMP";#N/A,#N/A,FALSE,"WELDER.XLS"}</definedName>
    <definedName name="___kvs8" localSheetId="3" hidden="1">{#N/A,#N/A,FALSE,"COVER1.XLS ";#N/A,#N/A,FALSE,"RACT1.XLS";#N/A,#N/A,FALSE,"RACT2.XLS";#N/A,#N/A,FALSE,"ECCMP";#N/A,#N/A,FALSE,"WELDER.XLS"}</definedName>
    <definedName name="___kvs8" hidden="1">{#N/A,#N/A,FALSE,"COVER1.XLS ";#N/A,#N/A,FALSE,"RACT1.XLS";#N/A,#N/A,FALSE,"RACT2.XLS";#N/A,#N/A,FALSE,"ECCMP";#N/A,#N/A,FALSE,"WELDER.XLS"}</definedName>
    <definedName name="___KVS9" localSheetId="3" hidden="1">{#N/A,#N/A,FALSE,"COVER1.XLS ";#N/A,#N/A,FALSE,"RACT1.XLS";#N/A,#N/A,FALSE,"RACT2.XLS";#N/A,#N/A,FALSE,"ECCMP";#N/A,#N/A,FALSE,"WELDER.XLS"}</definedName>
    <definedName name="___KVS9" hidden="1">{#N/A,#N/A,FALSE,"COVER1.XLS ";#N/A,#N/A,FALSE,"RACT1.XLS";#N/A,#N/A,FALSE,"RACT2.XLS";#N/A,#N/A,FALSE,"ECCMP";#N/A,#N/A,FALSE,"WELDER.XLS"}</definedName>
    <definedName name="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3">#REF!</definedName>
    <definedName name="___nfa14" localSheetId="0">#REF!</definedName>
    <definedName name="___nfa14" localSheetId="1">#REF!</definedName>
    <definedName name="___nfa14">#REF!</definedName>
    <definedName name="___nfa15" localSheetId="3">#REF!</definedName>
    <definedName name="___nfa15" localSheetId="0">#REF!</definedName>
    <definedName name="___nfa15" localSheetId="1">#REF!</definedName>
    <definedName name="___nfa15">#REF!</definedName>
    <definedName name="___nfa6" localSheetId="3">#REF!</definedName>
    <definedName name="___nfa6" localSheetId="0">#REF!</definedName>
    <definedName name="___nfa6" localSheetId="1">#REF!</definedName>
    <definedName name="___nfa6">#REF!</definedName>
    <definedName name="___nfa7" localSheetId="3">#REF!</definedName>
    <definedName name="___nfa7" localSheetId="0">#REF!</definedName>
    <definedName name="___nfa7" localSheetId="1">#REF!</definedName>
    <definedName name="___nfa7">#REF!</definedName>
    <definedName name="___nfa8" localSheetId="3">#REF!</definedName>
    <definedName name="___nfa8" localSheetId="0">#REF!</definedName>
    <definedName name="___nfa8" localSheetId="1">#REF!</definedName>
    <definedName name="___nfa8">#REF!</definedName>
    <definedName name="___nfa9" localSheetId="3">#REF!</definedName>
    <definedName name="___nfa9" localSheetId="0">#REF!</definedName>
    <definedName name="___nfa9" localSheetId="1">#REF!</definedName>
    <definedName name="___nfa9">#REF!</definedName>
    <definedName name="___ns1" localSheetId="3" hidden="1">{#N/A,#N/A,FALSE,"COVER1.XLS ";#N/A,#N/A,FALSE,"RACT1.XLS";#N/A,#N/A,FALSE,"RACT2.XLS";#N/A,#N/A,FALSE,"ECCMP";#N/A,#N/A,FALSE,"WELDER.XLS"}</definedName>
    <definedName name="___ns1" hidden="1">{#N/A,#N/A,FALSE,"COVER1.XLS ";#N/A,#N/A,FALSE,"RACT1.XLS";#N/A,#N/A,FALSE,"RACT2.XLS";#N/A,#N/A,FALSE,"ECCMP";#N/A,#N/A,FALSE,"WELDER.XLS"}</definedName>
    <definedName name="___owc3" localSheetId="3">#REF!</definedName>
    <definedName name="___owc3" localSheetId="0">#REF!</definedName>
    <definedName name="___owc3" localSheetId="1">#REF!</definedName>
    <definedName name="___owc3">#REF!</definedName>
    <definedName name="___owc4" localSheetId="3">#REF!</definedName>
    <definedName name="___owc4" localSheetId="0">#REF!</definedName>
    <definedName name="___owc4" localSheetId="1">#REF!</definedName>
    <definedName name="___owc4">#REF!</definedName>
    <definedName name="___owc5" localSheetId="3">#REF!</definedName>
    <definedName name="___owc5" localSheetId="0">#REF!</definedName>
    <definedName name="___owc5" localSheetId="1">#REF!</definedName>
    <definedName name="___owc5">#REF!</definedName>
    <definedName name="___owc6" localSheetId="3">#REF!</definedName>
    <definedName name="___owc6" localSheetId="0">#REF!</definedName>
    <definedName name="___owc6" localSheetId="1">#REF!</definedName>
    <definedName name="___owc6">#REF!</definedName>
    <definedName name="___ps2" localSheetId="3">#REF!</definedName>
    <definedName name="___ps2" localSheetId="0">#REF!</definedName>
    <definedName name="___ps2" localSheetId="1">#REF!</definedName>
    <definedName name="___ps2">#REF!</definedName>
    <definedName name="___ps3" localSheetId="3">#REF!</definedName>
    <definedName name="___ps3" localSheetId="0">#REF!</definedName>
    <definedName name="___ps3" localSheetId="1">#REF!</definedName>
    <definedName name="___ps3">#REF!</definedName>
    <definedName name="___q2" localSheetId="3" hidden="1">{#N/A,#N/A,FALSE,"COVER1.XLS ";#N/A,#N/A,FALSE,"RACT1.XLS";#N/A,#N/A,FALSE,"RACT2.XLS";#N/A,#N/A,FALSE,"ECCMP";#N/A,#N/A,FALSE,"WELDER.XLS"}</definedName>
    <definedName name="___q2" hidden="1">{#N/A,#N/A,FALSE,"COVER1.XLS ";#N/A,#N/A,FALSE,"RACT1.XLS";#N/A,#N/A,FALSE,"RACT2.XLS";#N/A,#N/A,FALSE,"ECCMP";#N/A,#N/A,FALSE,"WELDER.XLS"}</definedName>
    <definedName name="___res1" localSheetId="3">#REF!</definedName>
    <definedName name="___res1" localSheetId="0">#REF!</definedName>
    <definedName name="___res1" localSheetId="1">#REF!</definedName>
    <definedName name="___res1">#REF!</definedName>
    <definedName name="___res2" localSheetId="3">#REF!</definedName>
    <definedName name="___res2" localSheetId="0">#REF!</definedName>
    <definedName name="___res2" localSheetId="1">#REF!</definedName>
    <definedName name="___res2">#REF!</definedName>
    <definedName name="___res3" localSheetId="3">#REF!</definedName>
    <definedName name="___res3" localSheetId="0">#REF!</definedName>
    <definedName name="___res3" localSheetId="1">#REF!</definedName>
    <definedName name="___res3">#REF!</definedName>
    <definedName name="___sa1">#N/A</definedName>
    <definedName name="___sa2">#N/A</definedName>
    <definedName name="___sa3">#N/A</definedName>
    <definedName name="___sa4">#N/A</definedName>
    <definedName name="___sa5">#N/A</definedName>
    <definedName name="___slm12" localSheetId="3">#REF!</definedName>
    <definedName name="___slm12" localSheetId="0">#REF!</definedName>
    <definedName name="___slm12" localSheetId="1">#REF!</definedName>
    <definedName name="___slm12">#REF!</definedName>
    <definedName name="___slm13" localSheetId="3">#REF!</definedName>
    <definedName name="___slm13" localSheetId="0">#REF!</definedName>
    <definedName name="___slm13" localSheetId="1">#REF!</definedName>
    <definedName name="___slm13">#REF!</definedName>
    <definedName name="___slm14" localSheetId="3">#REF!</definedName>
    <definedName name="___slm14" localSheetId="0">#REF!</definedName>
    <definedName name="___slm14" localSheetId="1">#REF!</definedName>
    <definedName name="___slm14">#REF!</definedName>
    <definedName name="___slm15" localSheetId="3">#REF!</definedName>
    <definedName name="___slm15" localSheetId="0">#REF!</definedName>
    <definedName name="___slm15" localSheetId="1">#REF!</definedName>
    <definedName name="___slm15">#REF!</definedName>
    <definedName name="___slm6" localSheetId="3">#REF!</definedName>
    <definedName name="___slm6" localSheetId="0">#REF!</definedName>
    <definedName name="___slm6" localSheetId="1">#REF!</definedName>
    <definedName name="___slm6">#REF!</definedName>
    <definedName name="___slm7" localSheetId="3">#REF!</definedName>
    <definedName name="___slm7" localSheetId="0">#REF!</definedName>
    <definedName name="___slm7" localSheetId="1">#REF!</definedName>
    <definedName name="___slm7">#REF!</definedName>
    <definedName name="___slm8" localSheetId="3">#REF!</definedName>
    <definedName name="___slm8" localSheetId="0">#REF!</definedName>
    <definedName name="___slm8" localSheetId="1">#REF!</definedName>
    <definedName name="___slm8">#REF!</definedName>
    <definedName name="___slm9" localSheetId="3">#REF!</definedName>
    <definedName name="___slm9" localSheetId="0">#REF!</definedName>
    <definedName name="___slm9" localSheetId="1">#REF!</definedName>
    <definedName name="___slm9">#REF!</definedName>
    <definedName name="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 localSheetId="3">#REF!</definedName>
    <definedName name="___tps1">#REF!</definedName>
    <definedName name="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3" hidden="1">{#N/A,#N/A,FALSE,"17MAY";#N/A,#N/A,FALSE,"24MAY"}</definedName>
    <definedName name="___w2" hidden="1">{#N/A,#N/A,FALSE,"17MAY";#N/A,#N/A,FALSE,"24MAY"}</definedName>
    <definedName name="___wdv10" localSheetId="3">#REF!</definedName>
    <definedName name="___wdv10" localSheetId="0">#REF!</definedName>
    <definedName name="___wdv10" localSheetId="1">#REF!</definedName>
    <definedName name="___wdv10">#REF!</definedName>
    <definedName name="___wdv11" localSheetId="3">#REF!</definedName>
    <definedName name="___wdv11" localSheetId="0">#REF!</definedName>
    <definedName name="___wdv11" localSheetId="1">#REF!</definedName>
    <definedName name="___wdv11">#REF!</definedName>
    <definedName name="___wdv12" localSheetId="3">#REF!</definedName>
    <definedName name="___wdv12" localSheetId="0">#REF!</definedName>
    <definedName name="___wdv12" localSheetId="1">#REF!</definedName>
    <definedName name="___wdv12">#REF!</definedName>
    <definedName name="___wdv13" localSheetId="3">#REF!</definedName>
    <definedName name="___wdv13" localSheetId="0">#REF!</definedName>
    <definedName name="___wdv13" localSheetId="1">#REF!</definedName>
    <definedName name="___wdv13">#REF!</definedName>
    <definedName name="___wdv14" localSheetId="3">#REF!</definedName>
    <definedName name="___wdv14" localSheetId="0">#REF!</definedName>
    <definedName name="___wdv14" localSheetId="1">#REF!</definedName>
    <definedName name="___wdv14">#REF!</definedName>
    <definedName name="___wdv15" localSheetId="3">#REF!</definedName>
    <definedName name="___wdv15" localSheetId="0">#REF!</definedName>
    <definedName name="___wdv15" localSheetId="1">#REF!</definedName>
    <definedName name="___wdv15">#REF!</definedName>
    <definedName name="___wdv6" localSheetId="3">#REF!</definedName>
    <definedName name="___wdv6" localSheetId="0">#REF!</definedName>
    <definedName name="___wdv6" localSheetId="1">#REF!</definedName>
    <definedName name="___wdv6">#REF!</definedName>
    <definedName name="___wdv7" localSheetId="3">#REF!</definedName>
    <definedName name="___wdv7" localSheetId="0">#REF!</definedName>
    <definedName name="___wdv7" localSheetId="1">#REF!</definedName>
    <definedName name="___wdv7">#REF!</definedName>
    <definedName name="___wdv8" localSheetId="3">#REF!</definedName>
    <definedName name="___wdv8" localSheetId="0">#REF!</definedName>
    <definedName name="___wdv8" localSheetId="1">#REF!</definedName>
    <definedName name="___wdv8">#REF!</definedName>
    <definedName name="___wdv9" localSheetId="3">#REF!</definedName>
    <definedName name="___wdv9" localSheetId="0">#REF!</definedName>
    <definedName name="___wdv9" localSheetId="1">#REF!</definedName>
    <definedName name="___wdv9">#REF!</definedName>
    <definedName name="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3" hidden="1">#REF!</definedName>
    <definedName name="__123Graph_A" localSheetId="0" hidden="1">#REF!</definedName>
    <definedName name="__123Graph_A" hidden="1">#REF!</definedName>
    <definedName name="__123Graph_ASTATPROG" localSheetId="3" hidden="1">#REF!</definedName>
    <definedName name="__123Graph_ASTATPROG" localSheetId="0" hidden="1">#REF!</definedName>
    <definedName name="__123Graph_ASTATPROG" hidden="1">#REF!</definedName>
    <definedName name="__123Graph_B" localSheetId="3" hidden="1">#REF!</definedName>
    <definedName name="__123Graph_B" localSheetId="0" hidden="1">#REF!</definedName>
    <definedName name="__123Graph_B" hidden="1">#REF!</definedName>
    <definedName name="__123Graph_D" localSheetId="3" hidden="1">#REF!</definedName>
    <definedName name="__123Graph_D" localSheetId="0" hidden="1">#REF!</definedName>
    <definedName name="__123Graph_D" localSheetId="1" hidden="1">#REF!</definedName>
    <definedName name="__123Graph_D" hidden="1">#REF!</definedName>
    <definedName name="__123Graph_X" localSheetId="3" hidden="1">#REF!</definedName>
    <definedName name="__123Graph_X" localSheetId="0" hidden="1">#REF!</definedName>
    <definedName name="__123Graph_X" hidden="1">#REF!</definedName>
    <definedName name="__123Graph_XSTATPROG" localSheetId="3" hidden="1">#REF!</definedName>
    <definedName name="__123Graph_XSTATPROG" localSheetId="0" hidden="1">#REF!</definedName>
    <definedName name="__123Graph_XSTATPROG" hidden="1">#REF!</definedName>
    <definedName name="__a5" localSheetId="3">#REF!</definedName>
    <definedName name="__a5">#REF!</definedName>
    <definedName name="__AA2" localSheetId="3">#REF!</definedName>
    <definedName name="__AA2">#REF!</definedName>
    <definedName name="__ADD1" localSheetId="3">#REF!</definedName>
    <definedName name="__ADD1" localSheetId="0">#REF!</definedName>
    <definedName name="__ADD1" localSheetId="1">#REF!</definedName>
    <definedName name="__ADD1">#REF!</definedName>
    <definedName name="__ADD2" localSheetId="3">#REF!</definedName>
    <definedName name="__ADD2" localSheetId="0">#REF!</definedName>
    <definedName name="__ADD2" localSheetId="1">#REF!</definedName>
    <definedName name="__ADD2">#REF!</definedName>
    <definedName name="__ANX8" localSheetId="3">#REF!</definedName>
    <definedName name="__ANX8" localSheetId="0">#REF!</definedName>
    <definedName name="__ANX8" localSheetId="1">#REF!</definedName>
    <definedName name="__ANX8">#REF!</definedName>
    <definedName name="__cap10" localSheetId="3">#REF!</definedName>
    <definedName name="__cap10" localSheetId="0">#REF!</definedName>
    <definedName name="__cap10" localSheetId="1">#REF!</definedName>
    <definedName name="__cap10">#REF!</definedName>
    <definedName name="__cap11" localSheetId="3">#REF!</definedName>
    <definedName name="__cap11" localSheetId="0">#REF!</definedName>
    <definedName name="__cap11" localSheetId="1">#REF!</definedName>
    <definedName name="__cap11">#REF!</definedName>
    <definedName name="__cap12" localSheetId="3">#REF!</definedName>
    <definedName name="__cap12" localSheetId="0">#REF!</definedName>
    <definedName name="__cap12" localSheetId="1">#REF!</definedName>
    <definedName name="__cap12">#REF!</definedName>
    <definedName name="__cap13" localSheetId="3">#REF!</definedName>
    <definedName name="__cap13" localSheetId="0">#REF!</definedName>
    <definedName name="__cap13" localSheetId="1">#REF!</definedName>
    <definedName name="__cap13">#REF!</definedName>
    <definedName name="__cap14" localSheetId="3">#REF!</definedName>
    <definedName name="__cap14" localSheetId="0">#REF!</definedName>
    <definedName name="__cap14" localSheetId="1">#REF!</definedName>
    <definedName name="__cap14">#REF!</definedName>
    <definedName name="__cap15" localSheetId="3">#REF!</definedName>
    <definedName name="__cap15" localSheetId="0">#REF!</definedName>
    <definedName name="__cap15" localSheetId="1">#REF!</definedName>
    <definedName name="__cap15">#REF!</definedName>
    <definedName name="__cap6" localSheetId="3">#REF!</definedName>
    <definedName name="__cap6" localSheetId="0">#REF!</definedName>
    <definedName name="__cap6" localSheetId="1">#REF!</definedName>
    <definedName name="__cap6">#REF!</definedName>
    <definedName name="__cap7" localSheetId="3">#REF!</definedName>
    <definedName name="__cap7" localSheetId="0">#REF!</definedName>
    <definedName name="__cap7" localSheetId="1">#REF!</definedName>
    <definedName name="__cap7">#REF!</definedName>
    <definedName name="__cap8" localSheetId="3">#REF!</definedName>
    <definedName name="__cap8" localSheetId="0">#REF!</definedName>
    <definedName name="__cap8" localSheetId="1">#REF!</definedName>
    <definedName name="__cap8">#REF!</definedName>
    <definedName name="__cap9" localSheetId="3">#REF!</definedName>
    <definedName name="__cap9" localSheetId="0">#REF!</definedName>
    <definedName name="__cap9" localSheetId="1">#REF!</definedName>
    <definedName name="__cap9">#REF!</definedName>
    <definedName name="__DAT1" localSheetId="3">#REF!</definedName>
    <definedName name="__DAT1">#REF!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ef1" localSheetId="3">#REF!</definedName>
    <definedName name="__def1">#REF!</definedName>
    <definedName name="__dk1" localSheetId="3" hidden="1">{#N/A,#N/A,FALSE,"COVER.XLS";#N/A,#N/A,FALSE,"RACT1.XLS";#N/A,#N/A,FALSE,"RACT2.XLS";#N/A,#N/A,FALSE,"ECCMP";#N/A,#N/A,FALSE,"WELDER.XLS"}</definedName>
    <definedName name="__dk1" hidden="1">{#N/A,#N/A,FALSE,"COVER.XLS";#N/A,#N/A,FALSE,"RACT1.XLS";#N/A,#N/A,FALSE,"RACT2.XLS";#N/A,#N/A,FALSE,"ECCMP";#N/A,#N/A,FALSE,"WELDER.XLS"}</definedName>
    <definedName name="__gfa12" localSheetId="3">#REF!</definedName>
    <definedName name="__gfa12" localSheetId="0">#REF!</definedName>
    <definedName name="__gfa12" localSheetId="1">#REF!</definedName>
    <definedName name="__gfa12">#REF!</definedName>
    <definedName name="__gfa13" localSheetId="3">#REF!</definedName>
    <definedName name="__gfa13" localSheetId="0">#REF!</definedName>
    <definedName name="__gfa13" localSheetId="1">#REF!</definedName>
    <definedName name="__gfa13">#REF!</definedName>
    <definedName name="__gfa14" localSheetId="3">#REF!</definedName>
    <definedName name="__gfa14" localSheetId="0">#REF!</definedName>
    <definedName name="__gfa14" localSheetId="1">#REF!</definedName>
    <definedName name="__gfa14">#REF!</definedName>
    <definedName name="__gfa15" localSheetId="3">#REF!</definedName>
    <definedName name="__gfa15" localSheetId="0">#REF!</definedName>
    <definedName name="__gfa15" localSheetId="1">#REF!</definedName>
    <definedName name="__gfa15">#REF!</definedName>
    <definedName name="__gfa6" localSheetId="3">#REF!</definedName>
    <definedName name="__gfa6" localSheetId="0">#REF!</definedName>
    <definedName name="__gfa6" localSheetId="1">#REF!</definedName>
    <definedName name="__gfa6">#REF!</definedName>
    <definedName name="__gfa7" localSheetId="3">#REF!</definedName>
    <definedName name="__gfa7" localSheetId="0">#REF!</definedName>
    <definedName name="__gfa7" localSheetId="1">#REF!</definedName>
    <definedName name="__gfa7">#REF!</definedName>
    <definedName name="__gfa8" localSheetId="3">#REF!</definedName>
    <definedName name="__gfa8" localSheetId="0">#REF!</definedName>
    <definedName name="__gfa8" localSheetId="1">#REF!</definedName>
    <definedName name="__gfa8">#REF!</definedName>
    <definedName name="__gfa9" localSheetId="3">#REF!</definedName>
    <definedName name="__gfa9" localSheetId="0">#REF!</definedName>
    <definedName name="__gfa9" localSheetId="1">#REF!</definedName>
    <definedName name="__gfa9">#REF!</definedName>
    <definedName name="__inv3" localSheetId="3">#REF!</definedName>
    <definedName name="__inv3" localSheetId="0">#REF!</definedName>
    <definedName name="__inv3" localSheetId="1">#REF!</definedName>
    <definedName name="__inv3">#REF!</definedName>
    <definedName name="__inv4" localSheetId="3">#REF!</definedName>
    <definedName name="__inv4" localSheetId="0">#REF!</definedName>
    <definedName name="__inv4" localSheetId="1">#REF!</definedName>
    <definedName name="__inv4">#REF!</definedName>
    <definedName name="__inv5" localSheetId="3">#REF!</definedName>
    <definedName name="__inv5" localSheetId="0">#REF!</definedName>
    <definedName name="__inv5" localSheetId="1">#REF!</definedName>
    <definedName name="__inv5">#REF!</definedName>
    <definedName name="__inv6" localSheetId="3">#REF!</definedName>
    <definedName name="__inv6" localSheetId="0">#REF!</definedName>
    <definedName name="__inv6" localSheetId="1">#REF!</definedName>
    <definedName name="__inv6">#REF!</definedName>
    <definedName name="__k8" localSheetId="3" hidden="1">{#N/A,#N/A,FALSE,"COVER1.XLS ";#N/A,#N/A,FALSE,"RACT1.XLS";#N/A,#N/A,FALSE,"RACT2.XLS";#N/A,#N/A,FALSE,"ECCMP";#N/A,#N/A,FALSE,"WELDER.XLS"}</definedName>
    <definedName name="__k8" hidden="1">{#N/A,#N/A,FALSE,"COVER1.XLS ";#N/A,#N/A,FALSE,"RACT1.XLS";#N/A,#N/A,FALSE,"RACT2.XLS";#N/A,#N/A,FALSE,"ECCMP";#N/A,#N/A,FALSE,"WELDER.XLS"}</definedName>
    <definedName name="__kvs1" localSheetId="3" hidden="1">{#N/A,#N/A,FALSE,"COVER1.XLS ";#N/A,#N/A,FALSE,"RACT1.XLS";#N/A,#N/A,FALSE,"RACT2.XLS";#N/A,#N/A,FALSE,"ECCMP";#N/A,#N/A,FALSE,"WELDER.XLS"}</definedName>
    <definedName name="__kvs1" hidden="1">{#N/A,#N/A,FALSE,"COVER1.XLS ";#N/A,#N/A,FALSE,"RACT1.XLS";#N/A,#N/A,FALSE,"RACT2.XLS";#N/A,#N/A,FALSE,"ECCMP";#N/A,#N/A,FALSE,"WELDER.XLS"}</definedName>
    <definedName name="__kvs2" localSheetId="3" hidden="1">{#N/A,#N/A,FALSE,"COVER1.XLS ";#N/A,#N/A,FALSE,"RACT1.XLS";#N/A,#N/A,FALSE,"RACT2.XLS";#N/A,#N/A,FALSE,"ECCMP";#N/A,#N/A,FALSE,"WELDER.XLS"}</definedName>
    <definedName name="__kvs2" hidden="1">{#N/A,#N/A,FALSE,"COVER1.XLS ";#N/A,#N/A,FALSE,"RACT1.XLS";#N/A,#N/A,FALSE,"RACT2.XLS";#N/A,#N/A,FALSE,"ECCMP";#N/A,#N/A,FALSE,"WELDER.XLS"}</definedName>
    <definedName name="__kvs5" localSheetId="3" hidden="1">{#N/A,#N/A,FALSE,"COVER.XLS";#N/A,#N/A,FALSE,"RACT1.XLS";#N/A,#N/A,FALSE,"RACT2.XLS";#N/A,#N/A,FALSE,"ECCMP";#N/A,#N/A,FALSE,"WELDER.XLS"}</definedName>
    <definedName name="__kvs5" hidden="1">{#N/A,#N/A,FALSE,"COVER.XLS";#N/A,#N/A,FALSE,"RACT1.XLS";#N/A,#N/A,FALSE,"RACT2.XLS";#N/A,#N/A,FALSE,"ECCMP";#N/A,#N/A,FALSE,"WELDER.XLS"}</definedName>
    <definedName name="__kvs7" localSheetId="3" hidden="1">{#N/A,#N/A,FALSE,"COVER1.XLS ";#N/A,#N/A,FALSE,"RACT1.XLS";#N/A,#N/A,FALSE,"RACT2.XLS";#N/A,#N/A,FALSE,"ECCMP";#N/A,#N/A,FALSE,"WELDER.XLS"}</definedName>
    <definedName name="__kvs7" hidden="1">{#N/A,#N/A,FALSE,"COVER1.XLS ";#N/A,#N/A,FALSE,"RACT1.XLS";#N/A,#N/A,FALSE,"RACT2.XLS";#N/A,#N/A,FALSE,"ECCMP";#N/A,#N/A,FALSE,"WELDER.XLS"}</definedName>
    <definedName name="__kvs8" localSheetId="3" hidden="1">{#N/A,#N/A,FALSE,"COVER1.XLS ";#N/A,#N/A,FALSE,"RACT1.XLS";#N/A,#N/A,FALSE,"RACT2.XLS";#N/A,#N/A,FALSE,"ECCMP";#N/A,#N/A,FALSE,"WELDER.XLS"}</definedName>
    <definedName name="__kvs8" hidden="1">{#N/A,#N/A,FALSE,"COVER1.XLS ";#N/A,#N/A,FALSE,"RACT1.XLS";#N/A,#N/A,FALSE,"RACT2.XLS";#N/A,#N/A,FALSE,"ECCMP";#N/A,#N/A,FALSE,"WELDER.XLS"}</definedName>
    <definedName name="__KVS9" localSheetId="3" hidden="1">{#N/A,#N/A,FALSE,"COVER1.XLS ";#N/A,#N/A,FALSE,"RACT1.XLS";#N/A,#N/A,FALSE,"RACT2.XLS";#N/A,#N/A,FALSE,"ECCMP";#N/A,#N/A,FALSE,"WELDER.XLS"}</definedName>
    <definedName name="__KVS9" hidden="1">{#N/A,#N/A,FALSE,"COVER1.XLS ";#N/A,#N/A,FALSE,"RACT1.XLS";#N/A,#N/A,FALSE,"RACT2.XLS";#N/A,#N/A,FALSE,"ECCMP";#N/A,#N/A,FALSE,"WELDER.XLS"}</definedName>
    <definedName name="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3">#REF!</definedName>
    <definedName name="__nfa14" localSheetId="0">#REF!</definedName>
    <definedName name="__nfa14" localSheetId="1">#REF!</definedName>
    <definedName name="__nfa14">#REF!</definedName>
    <definedName name="__nfa15" localSheetId="3">#REF!</definedName>
    <definedName name="__nfa15" localSheetId="0">#REF!</definedName>
    <definedName name="__nfa15" localSheetId="1">#REF!</definedName>
    <definedName name="__nfa15">#REF!</definedName>
    <definedName name="__nfa6" localSheetId="3">#REF!</definedName>
    <definedName name="__nfa6" localSheetId="0">#REF!</definedName>
    <definedName name="__nfa6" localSheetId="1">#REF!</definedName>
    <definedName name="__nfa6">#REF!</definedName>
    <definedName name="__nfa7" localSheetId="3">#REF!</definedName>
    <definedName name="__nfa7" localSheetId="0">#REF!</definedName>
    <definedName name="__nfa7" localSheetId="1">#REF!</definedName>
    <definedName name="__nfa7">#REF!</definedName>
    <definedName name="__nfa8" localSheetId="3">#REF!</definedName>
    <definedName name="__nfa8" localSheetId="0">#REF!</definedName>
    <definedName name="__nfa8" localSheetId="1">#REF!</definedName>
    <definedName name="__nfa8">#REF!</definedName>
    <definedName name="__nfa9" localSheetId="3">#REF!</definedName>
    <definedName name="__nfa9" localSheetId="0">#REF!</definedName>
    <definedName name="__nfa9" localSheetId="1">#REF!</definedName>
    <definedName name="__nfa9">#REF!</definedName>
    <definedName name="__ns1" localSheetId="3" hidden="1">{#N/A,#N/A,FALSE,"COVER1.XLS ";#N/A,#N/A,FALSE,"RACT1.XLS";#N/A,#N/A,FALSE,"RACT2.XLS";#N/A,#N/A,FALSE,"ECCMP";#N/A,#N/A,FALSE,"WELDER.XLS"}</definedName>
    <definedName name="__ns1" hidden="1">{#N/A,#N/A,FALSE,"COVER1.XLS ";#N/A,#N/A,FALSE,"RACT1.XLS";#N/A,#N/A,FALSE,"RACT2.XLS";#N/A,#N/A,FALSE,"ECCMP";#N/A,#N/A,FALSE,"WELDER.XLS"}</definedName>
    <definedName name="__owc3" localSheetId="3">#REF!</definedName>
    <definedName name="__owc3" localSheetId="0">#REF!</definedName>
    <definedName name="__owc3" localSheetId="1">#REF!</definedName>
    <definedName name="__owc3">#REF!</definedName>
    <definedName name="__owc4" localSheetId="3">#REF!</definedName>
    <definedName name="__owc4" localSheetId="0">#REF!</definedName>
    <definedName name="__owc4" localSheetId="1">#REF!</definedName>
    <definedName name="__owc4">#REF!</definedName>
    <definedName name="__owc5" localSheetId="3">#REF!</definedName>
    <definedName name="__owc5" localSheetId="0">#REF!</definedName>
    <definedName name="__owc5" localSheetId="1">#REF!</definedName>
    <definedName name="__owc5">#REF!</definedName>
    <definedName name="__owc6" localSheetId="3">#REF!</definedName>
    <definedName name="__owc6" localSheetId="0">#REF!</definedName>
    <definedName name="__owc6" localSheetId="1">#REF!</definedName>
    <definedName name="__owc6">#REF!</definedName>
    <definedName name="__ps2" localSheetId="3">#REF!</definedName>
    <definedName name="__ps2" localSheetId="0">#REF!</definedName>
    <definedName name="__ps2" localSheetId="1">#REF!</definedName>
    <definedName name="__ps2">#REF!</definedName>
    <definedName name="__ps3" localSheetId="3">#REF!</definedName>
    <definedName name="__ps3" localSheetId="0">#REF!</definedName>
    <definedName name="__ps3" localSheetId="1">#REF!</definedName>
    <definedName name="__ps3">#REF!</definedName>
    <definedName name="__q2" localSheetId="3" hidden="1">{#N/A,#N/A,FALSE,"COVER1.XLS ";#N/A,#N/A,FALSE,"RACT1.XLS";#N/A,#N/A,FALSE,"RACT2.XLS";#N/A,#N/A,FALSE,"ECCMP";#N/A,#N/A,FALSE,"WELDER.XLS"}</definedName>
    <definedName name="__q2" hidden="1">{#N/A,#N/A,FALSE,"COVER1.XLS ";#N/A,#N/A,FALSE,"RACT1.XLS";#N/A,#N/A,FALSE,"RACT2.XLS";#N/A,#N/A,FALSE,"ECCMP";#N/A,#N/A,FALSE,"WELDER.XLS"}</definedName>
    <definedName name="__res2" localSheetId="3">#REF!</definedName>
    <definedName name="__res2" localSheetId="0">#REF!</definedName>
    <definedName name="__res2" localSheetId="1">#REF!</definedName>
    <definedName name="__res2">#REF!</definedName>
    <definedName name="__res3" localSheetId="3">#REF!</definedName>
    <definedName name="__res3" localSheetId="0">#REF!</definedName>
    <definedName name="__res3" localSheetId="1">#REF!</definedName>
    <definedName name="__res3">#REF!</definedName>
    <definedName name="__sa1">#N/A</definedName>
    <definedName name="__sa2">#N/A</definedName>
    <definedName name="__sa3">#N/A</definedName>
    <definedName name="__sa4">#N/A</definedName>
    <definedName name="__sa5">#N/A</definedName>
    <definedName name="__slm14" localSheetId="3">#REF!</definedName>
    <definedName name="__slm14" localSheetId="0">#REF!</definedName>
    <definedName name="__slm14" localSheetId="1">#REF!</definedName>
    <definedName name="__slm14">#REF!</definedName>
    <definedName name="__slm15" localSheetId="3">#REF!</definedName>
    <definedName name="__slm15" localSheetId="0">#REF!</definedName>
    <definedName name="__slm15" localSheetId="1">#REF!</definedName>
    <definedName name="__slm15">#REF!</definedName>
    <definedName name="__slm6" localSheetId="3">#REF!</definedName>
    <definedName name="__slm6" localSheetId="0">#REF!</definedName>
    <definedName name="__slm6" localSheetId="1">#REF!</definedName>
    <definedName name="__slm6">#REF!</definedName>
    <definedName name="__slm7" localSheetId="3">#REF!</definedName>
    <definedName name="__slm7" localSheetId="0">#REF!</definedName>
    <definedName name="__slm7" localSheetId="1">#REF!</definedName>
    <definedName name="__slm7">#REF!</definedName>
    <definedName name="__slm8" localSheetId="3">#REF!</definedName>
    <definedName name="__slm8" localSheetId="0">#REF!</definedName>
    <definedName name="__slm8" localSheetId="1">#REF!</definedName>
    <definedName name="__slm8">#REF!</definedName>
    <definedName name="__slm9" localSheetId="3">#REF!</definedName>
    <definedName name="__slm9" localSheetId="0">#REF!</definedName>
    <definedName name="__slm9" localSheetId="1">#REF!</definedName>
    <definedName name="__slm9">#REF!</definedName>
    <definedName name="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 localSheetId="3">#REF!</definedName>
    <definedName name="__tps1">#REF!</definedName>
    <definedName name="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3" hidden="1">{#N/A,#N/A,FALSE,"17MAY";#N/A,#N/A,FALSE,"24MAY"}</definedName>
    <definedName name="__w2" hidden="1">{#N/A,#N/A,FALSE,"17MAY";#N/A,#N/A,FALSE,"24MAY"}</definedName>
    <definedName name="__wdv10" localSheetId="3">#REF!</definedName>
    <definedName name="__wdv10" localSheetId="0">#REF!</definedName>
    <definedName name="__wdv10" localSheetId="1">#REF!</definedName>
    <definedName name="__wdv10">#REF!</definedName>
    <definedName name="__wdv11" localSheetId="3">#REF!</definedName>
    <definedName name="__wdv11" localSheetId="0">#REF!</definedName>
    <definedName name="__wdv11" localSheetId="1">#REF!</definedName>
    <definedName name="__wdv11">#REF!</definedName>
    <definedName name="__wdv12" localSheetId="3">#REF!</definedName>
    <definedName name="__wdv12" localSheetId="0">#REF!</definedName>
    <definedName name="__wdv12" localSheetId="1">#REF!</definedName>
    <definedName name="__wdv12">#REF!</definedName>
    <definedName name="__wdv13" localSheetId="3">#REF!</definedName>
    <definedName name="__wdv13" localSheetId="0">#REF!</definedName>
    <definedName name="__wdv13" localSheetId="1">#REF!</definedName>
    <definedName name="__wdv13">#REF!</definedName>
    <definedName name="__wdv14" localSheetId="3">#REF!</definedName>
    <definedName name="__wdv14" localSheetId="0">#REF!</definedName>
    <definedName name="__wdv14" localSheetId="1">#REF!</definedName>
    <definedName name="__wdv14">#REF!</definedName>
    <definedName name="__wdv15" localSheetId="3">#REF!</definedName>
    <definedName name="__wdv15" localSheetId="0">#REF!</definedName>
    <definedName name="__wdv15" localSheetId="1">#REF!</definedName>
    <definedName name="__wdv15">#REF!</definedName>
    <definedName name="__wdv6" localSheetId="3">#REF!</definedName>
    <definedName name="__wdv6" localSheetId="0">#REF!</definedName>
    <definedName name="__wdv6" localSheetId="1">#REF!</definedName>
    <definedName name="__wdv6">#REF!</definedName>
    <definedName name="__wdv7" localSheetId="3">#REF!</definedName>
    <definedName name="__wdv7" localSheetId="0">#REF!</definedName>
    <definedName name="__wdv7" localSheetId="1">#REF!</definedName>
    <definedName name="__wdv7">#REF!</definedName>
    <definedName name="__wdv8" localSheetId="3">#REF!</definedName>
    <definedName name="__wdv8" localSheetId="0">#REF!</definedName>
    <definedName name="__wdv8" localSheetId="1">#REF!</definedName>
    <definedName name="__wdv8">#REF!</definedName>
    <definedName name="__wdv9" localSheetId="3">#REF!</definedName>
    <definedName name="__wdv9" localSheetId="0">#REF!</definedName>
    <definedName name="__wdv9" localSheetId="1">#REF!</definedName>
    <definedName name="__wdv9">#REF!</definedName>
    <definedName name="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3">#REF!</definedName>
    <definedName name="_1" localSheetId="0">#REF!</definedName>
    <definedName name="_1" localSheetId="1">#REF!</definedName>
    <definedName name="_1">#REF!</definedName>
    <definedName name="_2" localSheetId="3">#REF!</definedName>
    <definedName name="_2">#REF!</definedName>
    <definedName name="_3" localSheetId="3">#REF!</definedName>
    <definedName name="_3">#REF!</definedName>
    <definedName name="_4" localSheetId="3">#REF!</definedName>
    <definedName name="_4">#REF!</definedName>
    <definedName name="_a5" localSheetId="3">#REF!</definedName>
    <definedName name="_a5">#REF!</definedName>
    <definedName name="_AA2" localSheetId="3">#REF!</definedName>
    <definedName name="_AA2">#REF!</definedName>
    <definedName name="_ABC" localSheetId="3">#REF!</definedName>
    <definedName name="_ABC">#REF!</definedName>
    <definedName name="_ADD1" localSheetId="3">#REF!</definedName>
    <definedName name="_ADD1" localSheetId="0">#REF!</definedName>
    <definedName name="_ADD1" localSheetId="1">#REF!</definedName>
    <definedName name="_ADD1">#REF!</definedName>
    <definedName name="_ADD2" localSheetId="3">#REF!</definedName>
    <definedName name="_ADD2" localSheetId="0">#REF!</definedName>
    <definedName name="_ADD2" localSheetId="1">#REF!</definedName>
    <definedName name="_ADD2">#REF!</definedName>
    <definedName name="_ANX8" localSheetId="3">#REF!</definedName>
    <definedName name="_ANX8" localSheetId="0">#REF!</definedName>
    <definedName name="_ANX8" localSheetId="1">#REF!</definedName>
    <definedName name="_ANX8">#REF!</definedName>
    <definedName name="_can430">40.73</definedName>
    <definedName name="_can435">43.3</definedName>
    <definedName name="_D91994" localSheetId="3">#REF!</definedName>
    <definedName name="_D91994" localSheetId="0">#REF!</definedName>
    <definedName name="_D91994" localSheetId="1">#REF!</definedName>
    <definedName name="_D91994">#REF!</definedName>
    <definedName name="_DAT1" localSheetId="3">#REF!</definedName>
    <definedName name="_DAT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ef1" localSheetId="3">#REF!</definedName>
    <definedName name="_def1">#REF!</definedName>
    <definedName name="_dk1" localSheetId="3" hidden="1">{#N/A,#N/A,FALSE,"COVER.XLS";#N/A,#N/A,FALSE,"RACT1.XLS";#N/A,#N/A,FALSE,"RACT2.XLS";#N/A,#N/A,FALSE,"ECCMP";#N/A,#N/A,FALSE,"WELDER.XLS"}</definedName>
    <definedName name="_dk1" hidden="1">{#N/A,#N/A,FALSE,"COVER.XLS";#N/A,#N/A,FALSE,"RACT1.XLS";#N/A,#N/A,FALSE,"RACT2.XLS";#N/A,#N/A,FALSE,"ECCMP";#N/A,#N/A,FALSE,"WELDER.XLS"}</definedName>
    <definedName name="_Fill" localSheetId="3" hidden="1">#REF!</definedName>
    <definedName name="_Fill" localSheetId="0" hidden="1">#REF!</definedName>
    <definedName name="_Fill" localSheetId="1" hidden="1">#REF!</definedName>
    <definedName name="_Fill" hidden="1">#REF!</definedName>
    <definedName name="_xlnm._FilterDatabase" localSheetId="2" hidden="1">'Reg 33 CFS FY24'!$E$6:$H$81</definedName>
    <definedName name="_xlnm._FilterDatabase" localSheetId="3" hidden="1">#REF!</definedName>
    <definedName name="_xlnm._FilterDatabase" localSheetId="0" hidden="1">#REF!</definedName>
    <definedName name="_xlnm._FilterDatabase" localSheetId="1" hidden="1">'Reg33-BS Q4 FY24'!$F$6:$I$88</definedName>
    <definedName name="_xlnm._FilterDatabase" hidden="1">#REF!</definedName>
    <definedName name="_k8" localSheetId="3"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3" hidden="1">#REF!</definedName>
    <definedName name="_Key1" localSheetId="0" hidden="1">#REF!</definedName>
    <definedName name="_Key1" localSheetId="1" hidden="1">#REF!</definedName>
    <definedName name="_Key1" hidden="1">#REF!</definedName>
    <definedName name="_Key2" localSheetId="3" hidden="1">#REF!</definedName>
    <definedName name="_Key2" localSheetId="0" hidden="1">#REF!</definedName>
    <definedName name="_Key2" localSheetId="1" hidden="1">#REF!</definedName>
    <definedName name="_Key2" hidden="1">#REF!</definedName>
    <definedName name="_kvs1" localSheetId="3" hidden="1">{#N/A,#N/A,FALSE,"COVER1.XLS ";#N/A,#N/A,FALSE,"RACT1.XLS";#N/A,#N/A,FALSE,"RACT2.XLS";#N/A,#N/A,FALSE,"ECCMP";#N/A,#N/A,FALSE,"WELDER.XLS"}</definedName>
    <definedName name="_kvs1" hidden="1">{#N/A,#N/A,FALSE,"COVER1.XLS ";#N/A,#N/A,FALSE,"RACT1.XLS";#N/A,#N/A,FALSE,"RACT2.XLS";#N/A,#N/A,FALSE,"ECCMP";#N/A,#N/A,FALSE,"WELDER.XLS"}</definedName>
    <definedName name="_kvs2" localSheetId="3" hidden="1">{#N/A,#N/A,FALSE,"COVER1.XLS ";#N/A,#N/A,FALSE,"RACT1.XLS";#N/A,#N/A,FALSE,"RACT2.XLS";#N/A,#N/A,FALSE,"ECCMP";#N/A,#N/A,FALSE,"WELDER.XLS"}</definedName>
    <definedName name="_kvs2" hidden="1">{#N/A,#N/A,FALSE,"COVER1.XLS ";#N/A,#N/A,FALSE,"RACT1.XLS";#N/A,#N/A,FALSE,"RACT2.XLS";#N/A,#N/A,FALSE,"ECCMP";#N/A,#N/A,FALSE,"WELDER.XLS"}</definedName>
    <definedName name="_kvs5" localSheetId="3" hidden="1">{#N/A,#N/A,FALSE,"COVER.XLS";#N/A,#N/A,FALSE,"RACT1.XLS";#N/A,#N/A,FALSE,"RACT2.XLS";#N/A,#N/A,FALSE,"ECCMP";#N/A,#N/A,FALSE,"WELDER.XLS"}</definedName>
    <definedName name="_kvs5" hidden="1">{#N/A,#N/A,FALSE,"COVER.XLS";#N/A,#N/A,FALSE,"RACT1.XLS";#N/A,#N/A,FALSE,"RACT2.XLS";#N/A,#N/A,FALSE,"ECCMP";#N/A,#N/A,FALSE,"WELDER.XLS"}</definedName>
    <definedName name="_kvs7" localSheetId="3" hidden="1">{#N/A,#N/A,FALSE,"COVER1.XLS ";#N/A,#N/A,FALSE,"RACT1.XLS";#N/A,#N/A,FALSE,"RACT2.XLS";#N/A,#N/A,FALSE,"ECCMP";#N/A,#N/A,FALSE,"WELDER.XLS"}</definedName>
    <definedName name="_kvs7" hidden="1">{#N/A,#N/A,FALSE,"COVER1.XLS ";#N/A,#N/A,FALSE,"RACT1.XLS";#N/A,#N/A,FALSE,"RACT2.XLS";#N/A,#N/A,FALSE,"ECCMP";#N/A,#N/A,FALSE,"WELDER.XLS"}</definedName>
    <definedName name="_kvs8" localSheetId="3" hidden="1">{#N/A,#N/A,FALSE,"COVER1.XLS ";#N/A,#N/A,FALSE,"RACT1.XLS";#N/A,#N/A,FALSE,"RACT2.XLS";#N/A,#N/A,FALSE,"ECCMP";#N/A,#N/A,FALSE,"WELDER.XLS"}</definedName>
    <definedName name="_kvs8" hidden="1">{#N/A,#N/A,FALSE,"COVER1.XLS ";#N/A,#N/A,FALSE,"RACT1.XLS";#N/A,#N/A,FALSE,"RACT2.XLS";#N/A,#N/A,FALSE,"ECCMP";#N/A,#N/A,FALSE,"WELDER.XLS"}</definedName>
    <definedName name="_KVS9" localSheetId="3" hidden="1">{#N/A,#N/A,FALSE,"COVER1.XLS ";#N/A,#N/A,FALSE,"RACT1.XLS";#N/A,#N/A,FALSE,"RACT2.XLS";#N/A,#N/A,FALSE,"ECCMP";#N/A,#N/A,FALSE,"WELDER.XLS"}</definedName>
    <definedName name="_KVS9" hidden="1">{#N/A,#N/A,FALSE,"COVER1.XLS ";#N/A,#N/A,FALSE,"RACT1.XLS";#N/A,#N/A,FALSE,"RACT2.XLS";#N/A,#N/A,FALSE,"ECCMP";#N/A,#N/A,FALSE,"WELDER.XLS"}</definedName>
    <definedName name="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3">#REF!</definedName>
    <definedName name="_lb1" localSheetId="0">#REF!</definedName>
    <definedName name="_lb1" localSheetId="1">#REF!</definedName>
    <definedName name="_lb1">#REF!</definedName>
    <definedName name="_lb2" localSheetId="3">#REF!</definedName>
    <definedName name="_lb2" localSheetId="0">#REF!</definedName>
    <definedName name="_lb2" localSheetId="1">#REF!</definedName>
    <definedName name="_lb2">#REF!</definedName>
    <definedName name="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3">#REF!</definedName>
    <definedName name="_mm1" localSheetId="0">#REF!</definedName>
    <definedName name="_mm1" localSheetId="1">#REF!</definedName>
    <definedName name="_mm1">#REF!</definedName>
    <definedName name="_mm2" localSheetId="3">#REF!</definedName>
    <definedName name="_mm2" localSheetId="0">#REF!</definedName>
    <definedName name="_mm2" localSheetId="1">#REF!</definedName>
    <definedName name="_mm2">#REF!</definedName>
    <definedName name="_mm3" localSheetId="3">#REF!</definedName>
    <definedName name="_mm3" localSheetId="0">#REF!</definedName>
    <definedName name="_mm3" localSheetId="1">#REF!</definedName>
    <definedName name="_mm3">#REF!</definedName>
    <definedName name="_ns1" localSheetId="3"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 localSheetId="3">#REF!</definedName>
    <definedName name="_PL1">#REF!</definedName>
    <definedName name="_q2" localSheetId="3"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3" hidden="1">#REF!</definedName>
    <definedName name="_Sort" localSheetId="0" hidden="1">#REF!</definedName>
    <definedName name="_Sort" localSheetId="1" hidden="1">#REF!</definedName>
    <definedName name="_Sort" hidden="1">#REF!</definedName>
    <definedName name="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 localSheetId="3">#REF!</definedName>
    <definedName name="_tps1">#REF!</definedName>
    <definedName name="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3" hidden="1">{#N/A,#N/A,FALSE,"17MAY";#N/A,#N/A,FALSE,"24MAY"}</definedName>
    <definedName name="_w2" hidden="1">{#N/A,#N/A,FALSE,"17MAY";#N/A,#N/A,FALSE,"24MAY"}</definedName>
    <definedName name="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3">#REF!</definedName>
    <definedName name="a" localSheetId="0">#REF!</definedName>
    <definedName name="a" localSheetId="1">#REF!</definedName>
    <definedName name="a">#REF!</definedName>
    <definedName name="A00032_" localSheetId="3">#REF!</definedName>
    <definedName name="A00032_">#REF!</definedName>
    <definedName name="A17c140" localSheetId="3">#REF!</definedName>
    <definedName name="A17c140">#REF!</definedName>
    <definedName name="aa">#N/A</definedName>
    <definedName name="AAa" localSheetId="3" hidden="1">{#N/A,#N/A,FALSE,"COVER1.XLS ";#N/A,#N/A,FALSE,"RACT1.XLS";#N/A,#N/A,FALSE,"RACT2.XLS";#N/A,#N/A,FALSE,"ECCMP";#N/A,#N/A,FALSE,"WELDER.XLS"}</definedName>
    <definedName name="AAa" hidden="1">{#N/A,#N/A,FALSE,"COVER1.XLS ";#N/A,#N/A,FALSE,"RACT1.XLS";#N/A,#N/A,FALSE,"RACT2.XLS";#N/A,#N/A,FALSE,"ECCMP";#N/A,#N/A,FALSE,"WELDER.XLS"}</definedName>
    <definedName name="aaaa" localSheetId="3"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3"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3" hidden="1">{#N/A,#N/A,FALSE,"COVER1.XLS ";#N/A,#N/A,FALSE,"RACT1.XLS";#N/A,#N/A,FALSE,"RACT2.XLS";#N/A,#N/A,FALSE,"ECCMP";#N/A,#N/A,FALSE,"WELDER.XLS"}</definedName>
    <definedName name="aba" hidden="1">{#N/A,#N/A,FALSE,"COVER1.XLS ";#N/A,#N/A,FALSE,"RACT1.XLS";#N/A,#N/A,FALSE,"RACT2.XLS";#N/A,#N/A,FALSE,"ECCMP";#N/A,#N/A,FALSE,"WELDER.XLS"}</definedName>
    <definedName name="abb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3">#REF!</definedName>
    <definedName name="abc" localSheetId="0">#REF!</definedName>
    <definedName name="abc" localSheetId="1">#REF!</definedName>
    <definedName name="abc">#REF!</definedName>
    <definedName name="abcd" localSheetId="3" hidden="1">#REF!</definedName>
    <definedName name="abcd" localSheetId="0" hidden="1">#REF!</definedName>
    <definedName name="abcd" hidden="1">#REF!</definedName>
    <definedName name="abs" localSheetId="3">#REF!</definedName>
    <definedName name="abs">#REF!</definedName>
    <definedName name="Account_Balance" localSheetId="3">#REF!</definedName>
    <definedName name="Account_Balance">#REF!</definedName>
    <definedName name="Acct_Types" localSheetId="3">#REF!</definedName>
    <definedName name="Acct_Types" localSheetId="0">#REF!</definedName>
    <definedName name="Acct_Types" localSheetId="1">#REF!</definedName>
    <definedName name="Acct_Types">#REF!</definedName>
    <definedName name="acprd" localSheetId="3">#REF!</definedName>
    <definedName name="acprd">#REF!</definedName>
    <definedName name="ada" localSheetId="3"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3">#REF!</definedName>
    <definedName name="adada">#REF!</definedName>
    <definedName name="adadd" localSheetId="3"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3" hidden="1">{#N/A,#N/A,FALSE,"COVER.XLS";#N/A,#N/A,FALSE,"RACT1.XLS";#N/A,#N/A,FALSE,"RACT2.XLS";#N/A,#N/A,FALSE,"ECCMP";#N/A,#N/A,FALSE,"WELDER.XLS"}</definedName>
    <definedName name="adfrs" hidden="1">{#N/A,#N/A,FALSE,"COVER.XLS";#N/A,#N/A,FALSE,"RACT1.XLS";#N/A,#N/A,FALSE,"RACT2.XLS";#N/A,#N/A,FALSE,"ECCMP";#N/A,#N/A,FALSE,"WELDER.XLS"}</definedName>
    <definedName name="ads" localSheetId="3" hidden="1">{#N/A,#N/A,FALSE,"COVER1.XLS ";#N/A,#N/A,FALSE,"RACT1.XLS";#N/A,#N/A,FALSE,"RACT2.XLS";#N/A,#N/A,FALSE,"ECCMP";#N/A,#N/A,FALSE,"WELDER.XLS"}</definedName>
    <definedName name="ads" hidden="1">{#N/A,#N/A,FALSE,"COVER1.XLS ";#N/A,#N/A,FALSE,"RACT1.XLS";#N/A,#N/A,FALSE,"RACT2.XLS";#N/A,#N/A,FALSE,"ECCMP";#N/A,#N/A,FALSE,"WELDER.XLS"}</definedName>
    <definedName name="AF" localSheetId="3">#REF!</definedName>
    <definedName name="AF" localSheetId="0">#REF!</definedName>
    <definedName name="AF" localSheetId="1">#REF!</definedName>
    <definedName name="AF">#REF!</definedName>
    <definedName name="afdsjkuhijh">#N/A</definedName>
    <definedName name="Age_Other_than_Retail" localSheetId="3">#REF!</definedName>
    <definedName name="Age_Other_than_Retail" localSheetId="0">#REF!</definedName>
    <definedName name="Age_Other_than_Retail" localSheetId="1">#REF!</definedName>
    <definedName name="Age_Other_than_Retail">#REF!</definedName>
    <definedName name="Age_Retail" localSheetId="3">#REF!</definedName>
    <definedName name="Age_Retail" localSheetId="0">#REF!</definedName>
    <definedName name="Age_Retail" localSheetId="1">#REF!</definedName>
    <definedName name="Age_Retail">#REF!</definedName>
    <definedName name="airtime" localSheetId="3">#REF!</definedName>
    <definedName name="airtime">#REF!</definedName>
    <definedName name="ajr" localSheetId="3">#REF!</definedName>
    <definedName name="ajr" localSheetId="0">#REF!</definedName>
    <definedName name="ajr" localSheetId="1">#REF!</definedName>
    <definedName name="ajr">#REF!</definedName>
    <definedName name="AKJK" localSheetId="3">#REF!</definedName>
    <definedName name="AKJK">#REF!</definedName>
    <definedName name="al"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 localSheetId="3">#REF!</definedName>
    <definedName name="Alok">#REF!</definedName>
    <definedName name="alokcode" localSheetId="3">#REF!</definedName>
    <definedName name="alokcode">#REF!</definedName>
    <definedName name="alpuussss"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3">#REF!</definedName>
    <definedName name="amit">#REF!</definedName>
    <definedName name="an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3">#REF!</definedName>
    <definedName name="ANVI1">#REF!</definedName>
    <definedName name="AP" localSheetId="3">#REF!</definedName>
    <definedName name="AP">#REF!</definedName>
    <definedName name="ARA_Threshold" localSheetId="3">#REF!</definedName>
    <definedName name="ARA_Threshold">#REF!</definedName>
    <definedName name="archana">#N/A</definedName>
    <definedName name="area" localSheetId="3">#REF!</definedName>
    <definedName name="area">#REF!</definedName>
    <definedName name="area3" localSheetId="3">#REF!,#REF!,#REF!,#REF!,#REF!,#REF!,#REF!,#REF!,#REF!,#REF!</definedName>
    <definedName name="area3">#REF!,#REF!,#REF!,#REF!,#REF!,#REF!,#REF!,#REF!,#REF!,#REF!</definedName>
    <definedName name="ARP_Threshold" localSheetId="3">#REF!</definedName>
    <definedName name="ARP_Threshold">#REF!</definedName>
    <definedName name="ARS" localSheetId="3">#REF!</definedName>
    <definedName name="ARS" localSheetId="0">#REF!</definedName>
    <definedName name="ARS" localSheetId="1">#REF!</definedName>
    <definedName name="ARS">#REF!</definedName>
    <definedName name="arun" localSheetId="3">#REF!</definedName>
    <definedName name="arun">#REF!</definedName>
    <definedName name="as">#N/A</definedName>
    <definedName name="AS2DocOpenMode" hidden="1">"AS2DocumentEdit"</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 localSheetId="3" hidden="1">{#N/A,#N/A,FALSE,"COVER1.XLS ";#N/A,#N/A,FALSE,"RACT1.XLS";#N/A,#N/A,FALSE,"RACT2.XLS";#N/A,#N/A,FALSE,"ECCMP";#N/A,#N/A,FALSE,"WELDER.XLS"}</definedName>
    <definedName name="asa" hidden="1">{#N/A,#N/A,FALSE,"COVER1.XLS ";#N/A,#N/A,FALSE,"RACT1.XLS";#N/A,#N/A,FALSE,"RACT2.XLS";#N/A,#N/A,FALSE,"ECCMP";#N/A,#N/A,FALSE,"WELDER.XLS"}</definedName>
    <definedName name="asad" localSheetId="3"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 localSheetId="3">#REF!</definedName>
    <definedName name="asd">#REF!</definedName>
    <definedName name="asdf1">#N/A</definedName>
    <definedName name="asdfdasfsda">#N/A</definedName>
    <definedName name="ASHOKFA" localSheetId="3">#REF!</definedName>
    <definedName name="ASHOKFA">#REF!</definedName>
    <definedName name="ass" localSheetId="3">#REF!</definedName>
    <definedName name="ass">#REF!</definedName>
    <definedName name="ass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 localSheetId="3">#REF!</definedName>
    <definedName name="Assumptions">#REF!</definedName>
    <definedName name="AUDFEB08" localSheetId="3">#REF!</definedName>
    <definedName name="AUDFEB08">#REF!</definedName>
    <definedName name="AUDJUNE08" localSheetId="3">#REF!</definedName>
    <definedName name="AUDJUNE08">#REF!</definedName>
    <definedName name="AUDMAY08" localSheetId="3">#REF!</definedName>
    <definedName name="AUDMAY08">#REF!</definedName>
    <definedName name="AUDOCT08" localSheetId="3">#REF!</definedName>
    <definedName name="AUDOCT08">#REF!</definedName>
    <definedName name="ay" localSheetId="3">#REF!</definedName>
    <definedName name="ay">#REF!</definedName>
    <definedName name="AZ" localSheetId="3">#REF!</definedName>
    <definedName name="AZ">#REF!</definedName>
    <definedName name="B" localSheetId="3">#REF!</definedName>
    <definedName name="B" localSheetId="0">#REF!</definedName>
    <definedName name="B" localSheetId="1">#REF!</definedName>
    <definedName name="B">#REF!</definedName>
    <definedName name="BALANCE" localSheetId="3">#REF!</definedName>
    <definedName name="BALANCE">#REF!</definedName>
    <definedName name="Balsheet" localSheetId="3">#REF!</definedName>
    <definedName name="Balsheet">#REF!</definedName>
    <definedName name="Bank_Report" localSheetId="3">#REF!</definedName>
    <definedName name="Bank_Report" localSheetId="0">#REF!</definedName>
    <definedName name="Bank_Report" localSheetId="1">#REF!</definedName>
    <definedName name="Bank_Report">#REF!</definedName>
    <definedName name="base">1</definedName>
    <definedName name="bbb" localSheetId="3" hidden="1">{#N/A,#N/A,FALSE,"COVER.XLS";#N/A,#N/A,FALSE,"RACT1.XLS";#N/A,#N/A,FALSE,"RACT2.XLS";#N/A,#N/A,FALSE,"ECCMP";#N/A,#N/A,FALSE,"WELDER.XLS"}</definedName>
    <definedName name="bbb" hidden="1">{#N/A,#N/A,FALSE,"COVER.XLS";#N/A,#N/A,FALSE,"RACT1.XLS";#N/A,#N/A,FALSE,"RACT2.XLS";#N/A,#N/A,FALSE,"ECCMP";#N/A,#N/A,FALSE,"WELDER.XLS"}</definedName>
    <definedName name="Beg_Bal" localSheetId="3">#REF!</definedName>
    <definedName name="Beg_Bal">#REF!</definedName>
    <definedName name="BG_Del" hidden="1">15</definedName>
    <definedName name="BG_Ins" hidden="1">4</definedName>
    <definedName name="BG_Mod" hidden="1">6</definedName>
    <definedName name="board">#N/A</definedName>
    <definedName name="bom." localSheetId="3">#REF!</definedName>
    <definedName name="bom.">#REF!</definedName>
    <definedName name="BRS" localSheetId="3">#REF!</definedName>
    <definedName name="BRS">#REF!</definedName>
    <definedName name="bs" localSheetId="3">#REF!</definedName>
    <definedName name="bs" localSheetId="0">#REF!</definedName>
    <definedName name="bs" localSheetId="1">#REF!</definedName>
    <definedName name="bs">#REF!</definedName>
    <definedName name="bus" localSheetId="3">#REF!</definedName>
    <definedName name="bus">#REF!</definedName>
    <definedName name="Businfo" localSheetId="3">#REF!</definedName>
    <definedName name="Businfo">#REF!</definedName>
    <definedName name="BV" localSheetId="3">#REF!</definedName>
    <definedName name="BV">#REF!</definedName>
    <definedName name="C_" localSheetId="3">#REF!</definedName>
    <definedName name="C_" localSheetId="0">#REF!</definedName>
    <definedName name="C_" localSheetId="1">#REF!</definedName>
    <definedName name="C_">#REF!</definedName>
    <definedName name="CADJUNE08" localSheetId="3">#REF!</definedName>
    <definedName name="CADJUNE08">#REF!</definedName>
    <definedName name="CADOCT08" localSheetId="3">#REF!</definedName>
    <definedName name="CADOCT08">#REF!</definedName>
    <definedName name="capital" localSheetId="3">#REF!</definedName>
    <definedName name="capital">#REF!</definedName>
    <definedName name="capitaladj" localSheetId="3">#REF!</definedName>
    <definedName name="capitaladj">#REF!</definedName>
    <definedName name="capitalc" localSheetId="3">#REF!</definedName>
    <definedName name="capitalc">#REF!</definedName>
    <definedName name="capitalp" localSheetId="3">#REF!</definedName>
    <definedName name="capitalp">#REF!</definedName>
    <definedName name="Car_Cost" localSheetId="3">#REF!</definedName>
    <definedName name="Car_Cost">#REF!</definedName>
    <definedName name="Car_Cost_1" localSheetId="3">#REF!</definedName>
    <definedName name="Car_Cost_1">#REF!</definedName>
    <definedName name="Car_Cost_2" localSheetId="3">#REF!</definedName>
    <definedName name="Car_Cost_2">#REF!</definedName>
    <definedName name="case" localSheetId="3">#REF!</definedName>
    <definedName name="case">#REF!</definedName>
    <definedName name="cashflow" localSheetId="3">#REF!</definedName>
    <definedName name="cashflow" localSheetId="0">#REF!</definedName>
    <definedName name="cashflow" localSheetId="1">#REF!</definedName>
    <definedName name="cashflow">#REF!</definedName>
    <definedName name="cbu" localSheetId="3"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3"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 localSheetId="3">#REF!</definedName>
    <definedName name="CDIPTS">#REF!</definedName>
    <definedName name="cdu" localSheetId="3" hidden="1">{#N/A,#N/A,FALSE,"COVER.XLS";#N/A,#N/A,FALSE,"RACT1.XLS";#N/A,#N/A,FALSE,"RACT2.XLS";#N/A,#N/A,FALSE,"ECCMP";#N/A,#N/A,FALSE,"WELDER.XLS"}</definedName>
    <definedName name="cdu" hidden="1">{#N/A,#N/A,FALSE,"COVER.XLS";#N/A,#N/A,FALSE,"RACT1.XLS";#N/A,#N/A,FALSE,"RACT2.XLS";#N/A,#N/A,FALSE,"ECCMP";#N/A,#N/A,FALSE,"WELDER.XLS"}</definedName>
    <definedName name="ch" localSheetId="3">#REF!</definedName>
    <definedName name="ch" localSheetId="0">#REF!</definedName>
    <definedName name="ch" localSheetId="1">#REF!</definedName>
    <definedName name="ch">#REF!</definedName>
    <definedName name="ChallanDatabase" localSheetId="3">#REF!</definedName>
    <definedName name="ChallanDatabase">#REF!</definedName>
    <definedName name="ChartCaptions" localSheetId="3">#REF!</definedName>
    <definedName name="ChartCaptions">#REF!</definedName>
    <definedName name="ChartingArea" localSheetId="3">#REF!,#REF!</definedName>
    <definedName name="ChartingArea">#REF!,#REF!</definedName>
    <definedName name="ChartingLabels" localSheetId="3">#REF!</definedName>
    <definedName name="ChartingLabels">#REF!</definedName>
    <definedName name="CHFFEB08" localSheetId="3">#REF!</definedName>
    <definedName name="CHFFEB08">#REF!</definedName>
    <definedName name="CHFJUNE08" localSheetId="3">#REF!</definedName>
    <definedName name="CHFJUNE08">#REF!</definedName>
    <definedName name="CHFMAY08" localSheetId="3">#REF!</definedName>
    <definedName name="CHFMAY08">#REF!</definedName>
    <definedName name="CHFOCT08" localSheetId="3">#REF!</definedName>
    <definedName name="CHFOCT08">#REF!</definedName>
    <definedName name="chhmail" localSheetId="3">#REF!</definedName>
    <definedName name="chhmail" localSheetId="0">#REF!</definedName>
    <definedName name="chhmail" localSheetId="1">#REF!</definedName>
    <definedName name="chhmail">#REF!</definedName>
    <definedName name="Chiplun_Drills" localSheetId="3">#REF!</definedName>
    <definedName name="Chiplun_Drills" localSheetId="0">#REF!</definedName>
    <definedName name="Chiplun_Drills" localSheetId="1">#REF!</definedName>
    <definedName name="Chiplun_Drills">#REF!</definedName>
    <definedName name="Chiplun_Files" localSheetId="3">#REF!</definedName>
    <definedName name="Chiplun_Files" localSheetId="0">#REF!</definedName>
    <definedName name="Chiplun_Files" localSheetId="1">#REF!</definedName>
    <definedName name="Chiplun_Files">#REF!</definedName>
    <definedName name="CIIT" localSheetId="3">#REF!</definedName>
    <definedName name="CIIT">#REF!</definedName>
    <definedName name="CIL" localSheetId="3">#REF!</definedName>
    <definedName name="CIL">#REF!</definedName>
    <definedName name="CircleName" localSheetId="3">#REF!</definedName>
    <definedName name="CircleName">#REF!</definedName>
    <definedName name="City" localSheetId="3">#REF!</definedName>
    <definedName name="City">#REF!</definedName>
    <definedName name="CityName" localSheetId="3">#REF!</definedName>
    <definedName name="CityName">#REF!</definedName>
    <definedName name="CL" localSheetId="3">#REF!</definedName>
    <definedName name="CL" localSheetId="0">#REF!</definedName>
    <definedName name="CL" localSheetId="1">#REF!</definedName>
    <definedName name="CL">#REF!</definedName>
    <definedName name="CLAUSE21" localSheetId="3">#REF!</definedName>
    <definedName name="CLAUSE21" localSheetId="0">#REF!</definedName>
    <definedName name="CLAUSE21" localSheetId="1">#REF!</definedName>
    <definedName name="CLAUSE21">#REF!</definedName>
    <definedName name="clusters" localSheetId="3">#REF!</definedName>
    <definedName name="clusters">#REF!</definedName>
    <definedName name="code" localSheetId="3">#REF!</definedName>
    <definedName name="code">#REF!</definedName>
    <definedName name="Combined" localSheetId="3">#REF!</definedName>
    <definedName name="Combined" localSheetId="0">#REF!</definedName>
    <definedName name="Combined" localSheetId="1">#REF!</definedName>
    <definedName name="Combined">#REF!</definedName>
    <definedName name="company" localSheetId="3">#REF!</definedName>
    <definedName name="company">#REF!</definedName>
    <definedName name="Complex" localSheetId="3">#REF!</definedName>
    <definedName name="Complex">#REF!</definedName>
    <definedName name="Computer_depn_rate" localSheetId="3">#REF!</definedName>
    <definedName name="Computer_depn_rate">#REF!</definedName>
    <definedName name="conv" localSheetId="3">#REF!</definedName>
    <definedName name="conv">#REF!</definedName>
    <definedName name="conv_usd" localSheetId="3">#REF!</definedName>
    <definedName name="conv_usd">#REF!</definedName>
    <definedName name="Cost_of_Vehicles" localSheetId="3">#REF!</definedName>
    <definedName name="Cost_of_Vehicles">#REF!</definedName>
    <definedName name="COSTOFPRODUCTION" localSheetId="3">#REF!</definedName>
    <definedName name="COSTOFPRODUCTION" localSheetId="0">#REF!</definedName>
    <definedName name="COSTOFPRODUCTION" localSheetId="1">#REF!</definedName>
    <definedName name="COSTOFPRODUCTION">#REF!</definedName>
    <definedName name="costperunit" localSheetId="3">#REF!</definedName>
    <definedName name="costperunit" localSheetId="0">#REF!</definedName>
    <definedName name="costperunit" localSheetId="1">#REF!</definedName>
    <definedName name="costperunit">#REF!</definedName>
    <definedName name="costperunit5" localSheetId="3">#REF!:#REF!</definedName>
    <definedName name="costperunit5">#REF!:#REF!</definedName>
    <definedName name="COTTON_AVAIL" localSheetId="3">#REF!</definedName>
    <definedName name="COTTON_AVAIL" localSheetId="0">#REF!</definedName>
    <definedName name="COTTON_AVAIL" localSheetId="1">#REF!</definedName>
    <definedName name="COTTON_AVAIL">#REF!</definedName>
    <definedName name="cr">10000000</definedName>
    <definedName name="CRIT" localSheetId="3"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3"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3">#REF!</definedName>
    <definedName name="CUr_mth">#REF!</definedName>
    <definedName name="CURVE" localSheetId="3" hidden="1">{#N/A,#N/A,FALSE,"COVER1.XLS ";#N/A,#N/A,FALSE,"RACT1.XLS";#N/A,#N/A,FALSE,"RACT2.XLS";#N/A,#N/A,FALSE,"ECCMP";#N/A,#N/A,FALSE,"WELDER.XLS"}</definedName>
    <definedName name="CURVE" hidden="1">{#N/A,#N/A,FALSE,"COVER1.XLS ";#N/A,#N/A,FALSE,"RACT1.XLS";#N/A,#N/A,FALSE,"RACT2.XLS";#N/A,#N/A,FALSE,"ECCMP";#N/A,#N/A,FALSE,"WELDER.XLS"}</definedName>
    <definedName name="cv" localSheetId="3">#REF!</definedName>
    <definedName name="cv">#REF!</definedName>
    <definedName name="daa">#N/A</definedName>
    <definedName name="dad">#N/A</definedName>
    <definedName name="Data" localSheetId="3">#REF!</definedName>
    <definedName name="Data">#REF!</definedName>
    <definedName name="Data_blore" localSheetId="3">OFFSET(#REF!,0,0,COUNTA(#REF!),COUNTA(#REF!))</definedName>
    <definedName name="Data_blore">OFFSET(#REF!,0,0,COUNTA(#REF!),COUNTA(#REF!))</definedName>
    <definedName name="data_chnai" localSheetId="3">OFFSET(#REF!,0,0,COUNTA(#REF!),COUNTA(#REF!))</definedName>
    <definedName name="data_chnai">OFFSET(#REF!,0,0,COUNTA(#REF!),COUNTA(#REF!))</definedName>
    <definedName name="data_pune" localSheetId="3">OFFSET(#REF!,0,0,COUNTA(#REF!),COUNTA(#REF!))</definedName>
    <definedName name="data_pune">OFFSET(#REF!,0,0,COUNTA(#REF!),COUNTA(#REF!))</definedName>
    <definedName name="Data0607" localSheetId="3">#REF!</definedName>
    <definedName name="Data0607">#REF!</definedName>
    <definedName name="Data0708" localSheetId="3">#REF!</definedName>
    <definedName name="Data0708">#REF!</definedName>
    <definedName name="_xlnm.Database" localSheetId="3">#REF!</definedName>
    <definedName name="_xlnm.Database" localSheetId="0">#REF!</definedName>
    <definedName name="_xlnm.Database" localSheetId="1">#REF!</definedName>
    <definedName name="_xlnm.Database">#REF!</definedName>
    <definedName name="datta" localSheetId="3">#REF!</definedName>
    <definedName name="datta">#REF!</definedName>
    <definedName name="Days">365</definedName>
    <definedName name="dd"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3">#REF!</definedName>
    <definedName name="ddd">#REF!</definedName>
    <definedName name="dddfd">#N/A</definedName>
    <definedName name="DDK" localSheetId="3">#REF!</definedName>
    <definedName name="DDK">#REF!</definedName>
    <definedName name="DEFECTIVE" localSheetId="3">#REF!</definedName>
    <definedName name="DEFECTIVE" localSheetId="0">#REF!</definedName>
    <definedName name="DEFECTIVE" localSheetId="1">#REF!</definedName>
    <definedName name="DEFECTIVE">#REF!</definedName>
    <definedName name="deftax_print" localSheetId="3">#REF!</definedName>
    <definedName name="deftax_print" localSheetId="0">#REF!</definedName>
    <definedName name="deftax_print" localSheetId="1">#REF!</definedName>
    <definedName name="deftax_print">#REF!</definedName>
    <definedName name="Delhi" localSheetId="3">#REF!</definedName>
    <definedName name="Delhi">#REF!</definedName>
    <definedName name="DETAILED" localSheetId="3">#REF!</definedName>
    <definedName name="DETAILED">#REF!</definedName>
    <definedName name="DFD" localSheetId="3">#REF!</definedName>
    <definedName name="DFD">#REF!</definedName>
    <definedName name="dfdsfsd">#N/A</definedName>
    <definedName name="dfsdfs">#N/A</definedName>
    <definedName name="dg" localSheetId="3" hidden="1">{#N/A,#N/A,FALSE,"COVER.XLS";#N/A,#N/A,FALSE,"RACT1.XLS";#N/A,#N/A,FALSE,"RACT2.XLS";#N/A,#N/A,FALSE,"ECCMP";#N/A,#N/A,FALSE,"WELDER.XLS"}</definedName>
    <definedName name="dg" hidden="1">{#N/A,#N/A,FALSE,"COVER.XLS";#N/A,#N/A,FALSE,"RACT1.XLS";#N/A,#N/A,FALSE,"RACT2.XLS";#N/A,#N/A,FALSE,"ECCMP";#N/A,#N/A,FALSE,"WELDER.XLS"}</definedName>
    <definedName name="dgfgfd" localSheetId="3" hidden="1">{#N/A,#N/A,FALSE,"COVER.XLS";#N/A,#N/A,FALSE,"RACT1.XLS";#N/A,#N/A,FALSE,"RACT2.XLS";#N/A,#N/A,FALSE,"ECCMP";#N/A,#N/A,FALSE,"WELDER.XLS"}</definedName>
    <definedName name="dgfgfd" hidden="1">{#N/A,#N/A,FALSE,"COVER.XLS";#N/A,#N/A,FALSE,"RACT1.XLS";#N/A,#N/A,FALSE,"RACT2.XLS";#N/A,#N/A,FALSE,"ECCMP";#N/A,#N/A,FALSE,"WELDER.XLS"}</definedName>
    <definedName name="dhiraj" localSheetId="3">#REF!</definedName>
    <definedName name="dhiraj">#REF!</definedName>
    <definedName name="Difference" localSheetId="3">#REF!</definedName>
    <definedName name="Difference">#REF!</definedName>
    <definedName name="Disaggregations" localSheetId="3">#REF!</definedName>
    <definedName name="Disaggregations">#REF!</definedName>
    <definedName name="dn" localSheetId="3"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3">#REF!</definedName>
    <definedName name="DP" localSheetId="0">#REF!</definedName>
    <definedName name="DP" localSheetId="1">#REF!</definedName>
    <definedName name="DP">#REF!</definedName>
    <definedName name="DPL" localSheetId="3">#REF!</definedName>
    <definedName name="DPL" localSheetId="0">#REF!</definedName>
    <definedName name="DPL" localSheetId="1">#REF!</definedName>
    <definedName name="DPL">#REF!</definedName>
    <definedName name="Drills_Combine" localSheetId="3">#REF!</definedName>
    <definedName name="Drills_Combine" localSheetId="0">#REF!</definedName>
    <definedName name="Drills_Combine" localSheetId="1">#REF!</definedName>
    <definedName name="Drills_Combine">#REF!</definedName>
    <definedName name="ds" localSheetId="3"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3"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 localSheetId="3">#REF!</definedName>
    <definedName name="e_u">#REF!</definedName>
    <definedName name="eatl" localSheetId="3">#REF!</definedName>
    <definedName name="eatl">#REF!</definedName>
    <definedName name="EBITDA_Bridge" localSheetId="3">#REF!</definedName>
    <definedName name="EBITDA_Bridge">#REF!</definedName>
    <definedName name="economics" localSheetId="3">#REF!</definedName>
    <definedName name="economics">#REF!</definedName>
    <definedName name="edfsdsfds">#N/A</definedName>
    <definedName name="ee"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 localSheetId="3">#REF!</definedName>
    <definedName name="eee">#REF!</definedName>
    <definedName name="eeee">#N/A</definedName>
    <definedName name="employee" localSheetId="3">#REF!</definedName>
    <definedName name="employee">#REF!</definedName>
    <definedName name="End_Bal" localSheetId="3">#REF!</definedName>
    <definedName name="End_Bal">#REF!</definedName>
    <definedName name="Entities" localSheetId="3">#REF!</definedName>
    <definedName name="Entities" localSheetId="0">#REF!</definedName>
    <definedName name="Entities" localSheetId="1">#REF!</definedName>
    <definedName name="Entities">#REF!</definedName>
    <definedName name="EURFEB08" localSheetId="3">#REF!</definedName>
    <definedName name="EURFEB08">#REF!</definedName>
    <definedName name="EURJUNE08" localSheetId="3">#REF!</definedName>
    <definedName name="EURJUNE08">#REF!</definedName>
    <definedName name="EURMAY08" localSheetId="3">#REF!</definedName>
    <definedName name="EURMAY08">#REF!</definedName>
    <definedName name="EUROCT08" localSheetId="3">#REF!</definedName>
    <definedName name="EUROCT08">#REF!</definedName>
    <definedName name="eva" localSheetId="3">#REF!</definedName>
    <definedName name="eva">#REF!</definedName>
    <definedName name="EVA_Chart" localSheetId="3">#REF!</definedName>
    <definedName name="EVA_Chart">#REF!</definedName>
    <definedName name="Excel_BuiltIn_Print_Area_0" localSheetId="3">#REF!</definedName>
    <definedName name="Excel_BuiltIn_Print_Area_0">#REF!</definedName>
    <definedName name="Excel_BuiltIn_Print_Area_0___0" localSheetId="3">#REF!</definedName>
    <definedName name="Excel_BuiltIn_Print_Area_0___0">#REF!</definedName>
    <definedName name="Excel_BuiltIn_Print_Titles_0" localSheetId="3">#REF!</definedName>
    <definedName name="Excel_BuiltIn_Print_Titles_0">#REF!</definedName>
    <definedName name="Excel_BuiltIn_Print_Titles_0___0" localSheetId="3">#REF!</definedName>
    <definedName name="Excel_BuiltIn_Print_Titles_0___0">#REF!</definedName>
    <definedName name="Expected_balance" localSheetId="3">#REF!</definedName>
    <definedName name="Expected_balance">#REF!</definedName>
    <definedName name="exprange" localSheetId="3">#REF!</definedName>
    <definedName name="exprange">#REF!</definedName>
    <definedName name="EXPS" localSheetId="3">#REF!</definedName>
    <definedName name="EXPS">#REF!</definedName>
    <definedName name="Extra_Pay" localSheetId="3">#REF!</definedName>
    <definedName name="Extra_Pay">#REF!</definedName>
    <definedName name="F" localSheetId="3">#REF!</definedName>
    <definedName name="F" localSheetId="0">#REF!</definedName>
    <definedName name="F" localSheetId="1">#REF!</definedName>
    <definedName name="F">#REF!</definedName>
    <definedName name="FA" localSheetId="3">#REF!</definedName>
    <definedName name="FA">#REF!</definedName>
    <definedName name="FABYDHARA" localSheetId="3">#REF!</definedName>
    <definedName name="FABYDHARA">#REF!</definedName>
    <definedName name="fac_hw" localSheetId="3">#REF!</definedName>
    <definedName name="fac_hw">#REF!</definedName>
    <definedName name="fac_loc" localSheetId="3">#REF!</definedName>
    <definedName name="fac_loc">#REF!</definedName>
    <definedName name="fac_sw" localSheetId="3">#REF!</definedName>
    <definedName name="fac_sw">#REF!</definedName>
    <definedName name="fasdfasdfds">#N/A</definedName>
    <definedName name="fco" localSheetId="3">#REF!</definedName>
    <definedName name="fco">#REF!</definedName>
    <definedName name="FDAGSA" localSheetId="3">#REF!</definedName>
    <definedName name="FDAGSA">#REF!</definedName>
    <definedName name="fdfd" localSheetId="3"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3">#REF!</definedName>
    <definedName name="fgdgncvbn">#REF!</definedName>
    <definedName name="fgvbhnj" localSheetId="3">#REF!</definedName>
    <definedName name="fgvbhnj">#REF!</definedName>
    <definedName name="fhhhh" localSheetId="3"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3">#REF!</definedName>
    <definedName name="FINPRODN.SALESQTY" localSheetId="0">#REF!</definedName>
    <definedName name="FINPRODN.SALESQTY" localSheetId="1">#REF!</definedName>
    <definedName name="FINPRODN.SALESQTY">#REF!</definedName>
    <definedName name="FIX" localSheetId="3">#REF!</definedName>
    <definedName name="FIX">#REF!</definedName>
    <definedName name="Fix_Assets" localSheetId="3">#REF!</definedName>
    <definedName name="Fix_Assets">#REF!</definedName>
    <definedName name="fjfk">#N/A</definedName>
    <definedName name="FNAME" localSheetId="3">#REF!</definedName>
    <definedName name="FNAME">#REF!</definedName>
    <definedName name="from"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3">#REF!</definedName>
    <definedName name="FRTSHSUM" localSheetId="0">#REF!</definedName>
    <definedName name="FRTSHSUM" localSheetId="1">#REF!</definedName>
    <definedName name="FRTSHSUM">#REF!</definedName>
    <definedName name="Full_Print" localSheetId="3">#REF!</definedName>
    <definedName name="Full_Print">#REF!</definedName>
    <definedName name="fxdtr" localSheetId="3">#REF!</definedName>
    <definedName name="fxdtr">#REF!</definedName>
    <definedName name="g"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 localSheetId="3">#REF!</definedName>
    <definedName name="GBPFEB08">#REF!</definedName>
    <definedName name="GBPJUNE08" localSheetId="3">#REF!</definedName>
    <definedName name="GBPJUNE08">#REF!</definedName>
    <definedName name="GBPMAY08" localSheetId="3">#REF!</definedName>
    <definedName name="GBPMAY08">#REF!</definedName>
    <definedName name="GBPOCT08" localSheetId="3">#REF!</definedName>
    <definedName name="GBPOCT08">#REF!</definedName>
    <definedName name="gg" localSheetId="3"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3"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3" hidden="1">{#N/A,#N/A,FALSE,"COVER.XLS";#N/A,#N/A,FALSE,"RACT1.XLS";#N/A,#N/A,FALSE,"RACT2.XLS";#N/A,#N/A,FALSE,"ECCMP";#N/A,#N/A,FALSE,"WELDER.XLS"}</definedName>
    <definedName name="gr" hidden="1">{#N/A,#N/A,FALSE,"COVER.XLS";#N/A,#N/A,FALSE,"RACT1.XLS";#N/A,#N/A,FALSE,"RACT2.XLS";#N/A,#N/A,FALSE,"ECCMP";#N/A,#N/A,FALSE,"WELDER.XLS"}</definedName>
    <definedName name="graph" localSheetId="3">#REF!</definedName>
    <definedName name="graph">#REF!</definedName>
    <definedName name="gt" localSheetId="3"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 localSheetId="3">#REF!</definedName>
    <definedName name="Guj">#REF!</definedName>
    <definedName name="h">#N/A</definedName>
    <definedName name="hap" localSheetId="3" hidden="1">{#N/A,#N/A,FALSE,"COVER1.XLS ";#N/A,#N/A,FALSE,"RACT1.XLS";#N/A,#N/A,FALSE,"RACT2.XLS";#N/A,#N/A,FALSE,"ECCMP";#N/A,#N/A,FALSE,"WELDER.XLS"}</definedName>
    <definedName name="hap" hidden="1">{#N/A,#N/A,FALSE,"COVER1.XLS ";#N/A,#N/A,FALSE,"RACT1.XLS";#N/A,#N/A,FALSE,"RACT2.XLS";#N/A,#N/A,FALSE,"ECCMP";#N/A,#N/A,FALSE,"WELDER.XLS"}</definedName>
    <definedName name="Header" localSheetId="3">#REF!</definedName>
    <definedName name="Header">#REF!</definedName>
    <definedName name="Header_Row" localSheetId="3">ROW(#REF!)</definedName>
    <definedName name="Header_Row">ROW(#REF!)</definedName>
    <definedName name="heading" localSheetId="3">#REF!</definedName>
    <definedName name="heading">#REF!</definedName>
    <definedName name="hifac" localSheetId="3">#REF!</definedName>
    <definedName name="hifac">#REF!</definedName>
    <definedName name="hjhfhfjhkjyiuyo">#N/A</definedName>
    <definedName name="HOR" localSheetId="3">#REF!</definedName>
    <definedName name="HOR" localSheetId="0">#REF!</definedName>
    <definedName name="HOR" localSheetId="1">#REF!</definedName>
    <definedName name="HOR">#REF!</definedName>
    <definedName name="hw_sh" localSheetId="3">#REF!</definedName>
    <definedName name="hw_sh">#REF!</definedName>
    <definedName name="hwfac" localSheetId="3">#REF!</definedName>
    <definedName name="hwfac">#REF!</definedName>
    <definedName name="iarea3" localSheetId="3">#REF!,#REF!,#REF!,#REF!,#REF!,#REF!,#REF!,#REF!</definedName>
    <definedName name="iarea3">#REF!,#REF!,#REF!,#REF!,#REF!,#REF!,#REF!,#REF!</definedName>
    <definedName name="idu_bs" localSheetId="3">#REF!</definedName>
    <definedName name="idu_bs">#REF!</definedName>
    <definedName name="idu_ts" localSheetId="3">#REF!</definedName>
    <definedName name="idu_ts">#REF!</definedName>
    <definedName name="ifbqekvbqev" localSheetId="3">#REF!</definedName>
    <definedName name="ifbqekvbqev">#REF!</definedName>
    <definedName name="IndexA" localSheetId="3">#REF!</definedName>
    <definedName name="IndexA">#REF!</definedName>
    <definedName name="INDIAN_RAYON_AND_INDUSTRIES_LIMITED">"ANNX1"</definedName>
    <definedName name="INI" localSheetId="3">#REF!</definedName>
    <definedName name="INI">#REF!</definedName>
    <definedName name="INI_ConsolidationName" localSheetId="3">#REF!</definedName>
    <definedName name="INI_ConsolidationName">#REF!</definedName>
    <definedName name="INI_CurFYStart" localSheetId="3">#REF!</definedName>
    <definedName name="INI_CurFYStart">#REF!</definedName>
    <definedName name="INI_CurMth" localSheetId="3">#REF!</definedName>
    <definedName name="INI_CurMth">#REF!</definedName>
    <definedName name="Ini_CurMthNo" localSheetId="3">#REF!</definedName>
    <definedName name="Ini_CurMthNo">#REF!</definedName>
    <definedName name="Ini_CurUnit" localSheetId="3">#REF!</definedName>
    <definedName name="Ini_CurUnit">#REF!</definedName>
    <definedName name="Ini_ProjectName" localSheetId="3">#REF!</definedName>
    <definedName name="Ini_ProjectName">#REF!</definedName>
    <definedName name="INI_PrvFYStart" localSheetId="3">#REF!</definedName>
    <definedName name="INI_PrvFYStart">#REF!</definedName>
    <definedName name="Ini_Scenario" localSheetId="3">#REF!</definedName>
    <definedName name="Ini_Scenario">#REF!</definedName>
    <definedName name="Ini_Year0" localSheetId="3">#REF!</definedName>
    <definedName name="Ini_Year0">#REF!</definedName>
    <definedName name="Ini_Year0Col" localSheetId="3">#REF!</definedName>
    <definedName name="Ini_Year0Col">#REF!</definedName>
    <definedName name="Ins_Cwara" localSheetId="3">#REF!</definedName>
    <definedName name="Ins_Cwara" localSheetId="0">#REF!</definedName>
    <definedName name="Ins_Cwara" localSheetId="1">#REF!</definedName>
    <definedName name="Ins_Cwara">#REF!</definedName>
    <definedName name="Ins_Jalgaon1" localSheetId="3">#REF!</definedName>
    <definedName name="Ins_Jalgaon1" localSheetId="0">#REF!</definedName>
    <definedName name="Ins_Jalgaon1" localSheetId="1">#REF!</definedName>
    <definedName name="Ins_Jalgaon1">#REF!</definedName>
    <definedName name="Ins_Thane" localSheetId="3">#REF!</definedName>
    <definedName name="Ins_Thane" localSheetId="0">#REF!</definedName>
    <definedName name="Ins_Thane" localSheetId="1">#REF!</definedName>
    <definedName name="Ins_Thane">#REF!</definedName>
    <definedName name="Int" localSheetId="3">#REF!</definedName>
    <definedName name="Int">#REF!</definedName>
    <definedName name="Interest_Rate" localSheetId="3">#REF!</definedName>
    <definedName name="Interest_Rate">#REF!</definedName>
    <definedName name="INV" localSheetId="3">#REF!</definedName>
    <definedName name="INV">#REF!</definedName>
    <definedName name="inventories" localSheetId="3">#REF!</definedName>
    <definedName name="inventories" localSheetId="0">#REF!</definedName>
    <definedName name="inventories" localSheetId="1">#REF!</definedName>
    <definedName name="inventories">#REF!</definedName>
    <definedName name="inventories7" localSheetId="3">#REF!</definedName>
    <definedName name="inventories7" localSheetId="0">#REF!</definedName>
    <definedName name="inventories7" localSheetId="1">#REF!</definedName>
    <definedName name="inventories7">#REF!</definedName>
    <definedName name="INVENTORY" localSheetId="3">#REF!</definedName>
    <definedName name="INVENTORY" localSheetId="0">#REF!</definedName>
    <definedName name="INVENTORY" localSheetId="1">#REF!</definedName>
    <definedName name="INVENTORY">#REF!</definedName>
    <definedName name="investmentsc" localSheetId="3">#REF!</definedName>
    <definedName name="investmentsc">#REF!</definedName>
    <definedName name="investmentsp" localSheetId="3">#REF!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 localSheetId="3">#REF!</definedName>
    <definedName name="irr">#REF!</definedName>
    <definedName name="IT_CAPX">"{='IT CAPX'!$T$4:$T$500}"</definedName>
    <definedName name="IT_QTR" localSheetId="3">#REF!</definedName>
    <definedName name="IT_QTR" localSheetId="0">#REF!</definedName>
    <definedName name="IT_QTR" localSheetId="1">#REF!</definedName>
    <definedName name="IT_QTR">#REF!</definedName>
    <definedName name="IT_TYPE">"{='IT CAPX'!$H$4:$H$500}"</definedName>
    <definedName name="J" localSheetId="3">#REF!</definedName>
    <definedName name="J" localSheetId="0">#REF!</definedName>
    <definedName name="J" localSheetId="1">#REF!</definedName>
    <definedName name="J">#REF!</definedName>
    <definedName name="JAN" localSheetId="3">#REF!</definedName>
    <definedName name="JAN">#REF!</definedName>
    <definedName name="jgjgj" localSheetId="3" hidden="1">{#N/A,#N/A,FALSE,"COVER.XLS";#N/A,#N/A,FALSE,"RACT1.XLS";#N/A,#N/A,FALSE,"RACT2.XLS";#N/A,#N/A,FALSE,"ECCMP";#N/A,#N/A,FALSE,"WELDER.XLS"}</definedName>
    <definedName name="jgjgj" hidden="1">{#N/A,#N/A,FALSE,"COVER.XLS";#N/A,#N/A,FALSE,"RACT1.XLS";#N/A,#N/A,FALSE,"RACT2.XLS";#N/A,#N/A,FALSE,"ECCMP";#N/A,#N/A,FALSE,"WELDER.XLS"}</definedName>
    <definedName name="JHH" localSheetId="3">#REF!</definedName>
    <definedName name="JHH" localSheetId="0">#REF!</definedName>
    <definedName name="JHH" localSheetId="1">#REF!</definedName>
    <definedName name="JHH">#REF!</definedName>
    <definedName name="kaushik" localSheetId="3">#REF!</definedName>
    <definedName name="kaushik">#REF!</definedName>
    <definedName name="KDAMA">#N/A</definedName>
    <definedName name="khfl" localSheetId="3">#REF!</definedName>
    <definedName name="khfl">#REF!</definedName>
    <definedName name="kjkjgjhfydydhfdh">#N/A</definedName>
    <definedName name="KK"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3" hidden="1">{#N/A,#N/A,FALSE,"COVER.XLS";#N/A,#N/A,FALSE,"RACT1.XLS";#N/A,#N/A,FALSE,"RACT2.XLS";#N/A,#N/A,FALSE,"ECCMP";#N/A,#N/A,FALSE,"WELDER.XLS"}</definedName>
    <definedName name="ks" hidden="1">{#N/A,#N/A,FALSE,"COVER.XLS";#N/A,#N/A,FALSE,"RACT1.XLS";#N/A,#N/A,FALSE,"RACT2.XLS";#N/A,#N/A,FALSE,"ECCMP";#N/A,#N/A,FALSE,"WELDER.XLS"}</definedName>
    <definedName name="kskk" localSheetId="3" hidden="1">{#N/A,#N/A,FALSE,"COVER.XLS";#N/A,#N/A,FALSE,"RACT1.XLS";#N/A,#N/A,FALSE,"RACT2.XLS";#N/A,#N/A,FALSE,"ECCMP";#N/A,#N/A,FALSE,"WELDER.XLS"}</definedName>
    <definedName name="kskk" hidden="1">{#N/A,#N/A,FALSE,"COVER.XLS";#N/A,#N/A,FALSE,"RACT1.XLS";#N/A,#N/A,FALSE,"RACT2.XLS";#N/A,#N/A,FALSE,"ECCMP";#N/A,#N/A,FALSE,"WELDER.XLS"}</definedName>
    <definedName name="kv" localSheetId="3" hidden="1">{#N/A,#N/A,FALSE,"COVER1.XLS ";#N/A,#N/A,FALSE,"RACT1.XLS";#N/A,#N/A,FALSE,"RACT2.XLS";#N/A,#N/A,FALSE,"ECCMP";#N/A,#N/A,FALSE,"WELDER.XLS"}</definedName>
    <definedName name="kv" hidden="1">{#N/A,#N/A,FALSE,"COVER1.XLS ";#N/A,#N/A,FALSE,"RACT1.XLS";#N/A,#N/A,FALSE,"RACT2.XLS";#N/A,#N/A,FALSE,"ECCMP";#N/A,#N/A,FALSE,"WELDER.XLS"}</definedName>
    <definedName name="kvs" localSheetId="3" hidden="1">{#N/A,#N/A,FALSE,"COVER1.XLS ";#N/A,#N/A,FALSE,"RACT1.XLS";#N/A,#N/A,FALSE,"RACT2.XLS";#N/A,#N/A,FALSE,"ECCMP";#N/A,#N/A,FALSE,"WELDER.XLS"}</definedName>
    <definedName name="kvs" hidden="1">{#N/A,#N/A,FALSE,"COVER1.XLS ";#N/A,#N/A,FALSE,"RACT1.XLS";#N/A,#N/A,FALSE,"RACT2.XLS";#N/A,#N/A,FALSE,"ECCMP";#N/A,#N/A,FALSE,"WELDER.XLS"}</definedName>
    <definedName name="kvv" localSheetId="3" hidden="1">{#N/A,#N/A,FALSE,"COVER.XLS";#N/A,#N/A,FALSE,"RACT1.XLS";#N/A,#N/A,FALSE,"RACT2.XLS";#N/A,#N/A,FALSE,"ECCMP";#N/A,#N/A,FALSE,"WELDER.XLS"}</definedName>
    <definedName name="kvv" hidden="1">{#N/A,#N/A,FALSE,"COVER.XLS";#N/A,#N/A,FALSE,"RACT1.XLS";#N/A,#N/A,FALSE,"RACT2.XLS";#N/A,#N/A,FALSE,"ECCMP";#N/A,#N/A,FALSE,"WELDER.XLS"}</definedName>
    <definedName name="L" localSheetId="3">#REF!</definedName>
    <definedName name="L" localSheetId="0">#REF!</definedName>
    <definedName name="L" localSheetId="1">#REF!</definedName>
    <definedName name="L">#REF!</definedName>
    <definedName name="L_Adjust" localSheetId="3">#REF!</definedName>
    <definedName name="L_Adjust">#REF!</definedName>
    <definedName name="L_AJE_Tot" localSheetId="3">#REF!</definedName>
    <definedName name="L_AJE_Tot">#REF!</definedName>
    <definedName name="L_CY_Beg" localSheetId="3">#REF!</definedName>
    <definedName name="L_CY_Beg">#REF!</definedName>
    <definedName name="L_CY_End" localSheetId="3">#REF!</definedName>
    <definedName name="L_CY_End">#REF!</definedName>
    <definedName name="L_PY_End" localSheetId="3">#REF!</definedName>
    <definedName name="L_PY_End">#REF!</definedName>
    <definedName name="L_RJE_Tot" localSheetId="3">#REF!</definedName>
    <definedName name="L_RJE_Tot">#REF!</definedName>
    <definedName name="Lac">100000</definedName>
    <definedName name="Last_Row">#N/A</definedName>
    <definedName name="LC" localSheetId="3">#REF!</definedName>
    <definedName name="LC" localSheetId="0">#REF!</definedName>
    <definedName name="LC" localSheetId="1">#REF!</definedName>
    <definedName name="LC">#REF!</definedName>
    <definedName name="LCP" localSheetId="3">#REF!</definedName>
    <definedName name="LCP">#REF!</definedName>
    <definedName name="Legal_Entities" localSheetId="3">#REF!</definedName>
    <definedName name="Legal_Entities" localSheetId="0">#REF!</definedName>
    <definedName name="Legal_Entities" localSheetId="1">#REF!</definedName>
    <definedName name="Legal_Entities">#REF!</definedName>
    <definedName name="lf" localSheetId="3">#REF!</definedName>
    <definedName name="lf">#REF!</definedName>
    <definedName name="limcount" hidden="1">1</definedName>
    <definedName name="list3" localSheetId="3">#REF!</definedName>
    <definedName name="list3">#REF!</definedName>
    <definedName name="list4" localSheetId="3">#REF!</definedName>
    <definedName name="list4">#REF!</definedName>
    <definedName name="lk"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3">#REF!</definedName>
    <definedName name="Loan_Amount">#REF!</definedName>
    <definedName name="Loan_Start" localSheetId="3">#REF!</definedName>
    <definedName name="Loan_Start">#REF!</definedName>
    <definedName name="Loan_Years" localSheetId="3">#REF!</definedName>
    <definedName name="Loan_Years">#REF!</definedName>
    <definedName name="loca" localSheetId="3">#REF!</definedName>
    <definedName name="loca">#REF!</definedName>
    <definedName name="LOOKUP_LTA" localSheetId="3">#REF!</definedName>
    <definedName name="LOOKUP_LTA">#REF!</definedName>
    <definedName name="LOOKUP_SUPANU" localSheetId="3">#REF!</definedName>
    <definedName name="LOOKUP_SUPANU">#REF!</definedName>
    <definedName name="LT_Assumptions" localSheetId="3">#REF!</definedName>
    <definedName name="LT_Assumptions">#REF!</definedName>
    <definedName name="m" localSheetId="3">#REF!</definedName>
    <definedName name="m" localSheetId="0">#REF!</definedName>
    <definedName name="m" localSheetId="1">#REF!</definedName>
    <definedName name="m">#REF!</definedName>
    <definedName name="Mah" localSheetId="3">#REF!</definedName>
    <definedName name="Mah">#REF!</definedName>
    <definedName name="mat" localSheetId="3">#REF!</definedName>
    <definedName name="mat">#REF!</definedName>
    <definedName name="mat_rate" localSheetId="3">#REF!</definedName>
    <definedName name="mat_rate">#REF!</definedName>
    <definedName name="mean" localSheetId="3">#REF!</definedName>
    <definedName name="mean">#REF!</definedName>
    <definedName name="mean2" localSheetId="3">#REF!</definedName>
    <definedName name="mean2">#REF!</definedName>
    <definedName name="MIS_Cost" localSheetId="3">#REF!</definedName>
    <definedName name="MIS_Cost" localSheetId="0">#REF!</definedName>
    <definedName name="MIS_Cost" localSheetId="1">#REF!</definedName>
    <definedName name="MIS_Cost">#REF!</definedName>
    <definedName name="mmm" localSheetId="3" hidden="1">{#N/A,#N/A,FALSE,"COVER.XLS";#N/A,#N/A,FALSE,"RACT1.XLS";#N/A,#N/A,FALSE,"RACT2.XLS";#N/A,#N/A,FALSE,"ECCMP";#N/A,#N/A,FALSE,"WELDER.XLS"}</definedName>
    <definedName name="mmm" hidden="1">{#N/A,#N/A,FALSE,"COVER.XLS";#N/A,#N/A,FALSE,"RACT1.XLS";#N/A,#N/A,FALSE,"RACT2.XLS";#N/A,#N/A,FALSE,"ECCMP";#N/A,#N/A,FALSE,"WELDER.XLS"}</definedName>
    <definedName name="mmmmmm" localSheetId="3">#REF!</definedName>
    <definedName name="mmmmmm">#REF!</definedName>
    <definedName name="mn" localSheetId="3">#REF!</definedName>
    <definedName name="mn">#REF!</definedName>
    <definedName name="Monetary_Precision" localSheetId="3">#REF!</definedName>
    <definedName name="Monetary_Precision">#REF!</definedName>
    <definedName name="Months" localSheetId="3">#REF!</definedName>
    <definedName name="Months">#REF!</definedName>
    <definedName name="MP" localSheetId="3">#REF!</definedName>
    <definedName name="MP">#REF!</definedName>
    <definedName name="mpl" localSheetId="3">#REF!</definedName>
    <definedName name="mpl">#REF!</definedName>
    <definedName name="MYRMAY08" localSheetId="3">#REF!</definedName>
    <definedName name="MYRMAY08">#REF!</definedName>
    <definedName name="MYROCT08" localSheetId="3">#REF!</definedName>
    <definedName name="MYROCT08">#REF!</definedName>
    <definedName name="N" localSheetId="3">#REF!</definedName>
    <definedName name="N" localSheetId="0">#REF!</definedName>
    <definedName name="N" localSheetId="1">#REF!</definedName>
    <definedName name="N">#REF!</definedName>
    <definedName name="n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 localSheetId="3">#REF!</definedName>
    <definedName name="name">#REF!</definedName>
    <definedName name="NEWB" localSheetId="3">#REF!</definedName>
    <definedName name="NEWB">#REF!</definedName>
    <definedName name="NEWNA"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 localSheetId="3">#REF!</definedName>
    <definedName name="nopat">#REF!</definedName>
    <definedName name="nopatadj" localSheetId="3">#REF!</definedName>
    <definedName name="nopatadj">#REF!</definedName>
    <definedName name="NOTES" localSheetId="3">#REF!</definedName>
    <definedName name="NOTES">#REF!</definedName>
    <definedName name="NS" localSheetId="3">#REF!</definedName>
    <definedName name="NS" localSheetId="0">#REF!</definedName>
    <definedName name="NS" localSheetId="1">#REF!</definedName>
    <definedName name="NS">#REF!</definedName>
    <definedName name="nss" localSheetId="3"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3">#REF!</definedName>
    <definedName name="Num_Pmt_Per_Year">#REF!</definedName>
    <definedName name="Number_of_Payments" localSheetId="3">MATCH(0.01,'Reg 33-notes Q3 FY24'!End_Bal,-1)+1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3">#REF!</definedName>
    <definedName name="OCL">#REF!</definedName>
    <definedName name="OFFER" localSheetId="3">#REF!</definedName>
    <definedName name="OFFER">#REF!</definedName>
    <definedName name="ok" localSheetId="3" hidden="1">{#N/A,#N/A,FALSE,"COVER1.XLS ";#N/A,#N/A,FALSE,"RACT1.XLS";#N/A,#N/A,FALSE,"RACT2.XLS";#N/A,#N/A,FALSE,"ECCMP";#N/A,#N/A,FALSE,"WELDER.XLS"}</definedName>
    <definedName name="ok" hidden="1">{#N/A,#N/A,FALSE,"COVER1.XLS ";#N/A,#N/A,FALSE,"RACT1.XLS";#N/A,#N/A,FALSE,"RACT2.XLS";#N/A,#N/A,FALSE,"ECCMP";#N/A,#N/A,FALSE,"WELDER.XLS"}</definedName>
    <definedName name="Others" localSheetId="3" hidden="1">{#N/A,#N/A,FALSE,"COVER1.XLS ";#N/A,#N/A,FALSE,"RACT1.XLS";#N/A,#N/A,FALSE,"RACT2.XLS";#N/A,#N/A,FALSE,"ECCMP";#N/A,#N/A,FALSE,"WELDER.XLS"}</definedName>
    <definedName name="Others" hidden="1">{#N/A,#N/A,FALSE,"COVER1.XLS ";#N/A,#N/A,FALSE,"RACT1.XLS";#N/A,#N/A,FALSE,"RACT2.XLS";#N/A,#N/A,FALSE,"ECCMP";#N/A,#N/A,FALSE,"WELDER.XLS"}</definedName>
    <definedName name="p" localSheetId="3">#REF!</definedName>
    <definedName name="p" localSheetId="0">#REF!</definedName>
    <definedName name="p" localSheetId="1">#REF!</definedName>
    <definedName name="p">#REF!</definedName>
    <definedName name="PA" localSheetId="3">#REF!</definedName>
    <definedName name="PA" localSheetId="0">#REF!</definedName>
    <definedName name="PA" localSheetId="1">#REF!</definedName>
    <definedName name="PA">#REF!</definedName>
    <definedName name="PasteArea" localSheetId="3">#REF!</definedName>
    <definedName name="PasteArea" localSheetId="0">#REF!</definedName>
    <definedName name="PasteArea" localSheetId="1">#REF!</definedName>
    <definedName name="PasteArea">#REF!</definedName>
    <definedName name="Pay_Date" localSheetId="3">#REF!</definedName>
    <definedName name="Pay_Date">#REF!</definedName>
    <definedName name="Pay_Num" localSheetId="3">#REF!</definedName>
    <definedName name="Pay_Num">#REF!</definedName>
    <definedName name="Payment_Date" localSheetId="3">DATE(YEAR('Reg 33-notes Q3 FY24'!Loan_Start),MONTH('Reg 33-notes Q3 FY24'!Loan_Start)+Payment_Number,DAY('Reg 33-notes Q3 FY24'!Loan_Start))</definedName>
    <definedName name="Payment_Date">DATE(YEAR(Loan_Start),MONTH(Loan_Start)+Payment_Number,DAY(Loan_Start))</definedName>
    <definedName name="PD" localSheetId="3">#REF!</definedName>
    <definedName name="PD" localSheetId="0">#REF!</definedName>
    <definedName name="PD" localSheetId="1">#REF!</definedName>
    <definedName name="PD">#REF!</definedName>
    <definedName name="People_PSI">#N/A</definedName>
    <definedName name="PF" localSheetId="3" hidden="1">{#N/A,#N/A,FALSE,"COVER.XLS";#N/A,#N/A,FALSE,"RACT1.XLS";#N/A,#N/A,FALSE,"RACT2.XLS";#N/A,#N/A,FALSE,"ECCMP";#N/A,#N/A,FALSE,"WELDER.XLS"}</definedName>
    <definedName name="PF" hidden="1">{#N/A,#N/A,FALSE,"COVER.XLS";#N/A,#N/A,FALSE,"RACT1.XLS";#N/A,#N/A,FALSE,"RACT2.XLS";#N/A,#N/A,FALSE,"ECCMP";#N/A,#N/A,FALSE,"WELDER.XLS"}</definedName>
    <definedName name="PFS" localSheetId="3">#REF!</definedName>
    <definedName name="PFS" localSheetId="0">#REF!</definedName>
    <definedName name="PFS" localSheetId="1">#REF!</definedName>
    <definedName name="PFS">#REF!</definedName>
    <definedName name="Pithampur_Drills" localSheetId="3">#REF!</definedName>
    <definedName name="Pithampur_Drills" localSheetId="0">#REF!</definedName>
    <definedName name="Pithampur_Drills" localSheetId="1">#REF!</definedName>
    <definedName name="Pithampur_Drills">#REF!</definedName>
    <definedName name="Pithampur_Files" localSheetId="3">#REF!</definedName>
    <definedName name="Pithampur_Files" localSheetId="0">#REF!</definedName>
    <definedName name="Pithampur_Files" localSheetId="1">#REF!</definedName>
    <definedName name="Pithampur_Files">#REF!</definedName>
    <definedName name="Pithampur_RM" localSheetId="3">#REF!</definedName>
    <definedName name="Pithampur_RM" localSheetId="0">#REF!</definedName>
    <definedName name="Pithampur_RM" localSheetId="1">#REF!</definedName>
    <definedName name="Pithampur_RM">#REF!</definedName>
    <definedName name="PL" localSheetId="3">#REF!</definedName>
    <definedName name="PL">#REF!</definedName>
    <definedName name="plan2" localSheetId="3">#REF!</definedName>
    <definedName name="plan2">#REF!</definedName>
    <definedName name="plan3" localSheetId="3">#REF!</definedName>
    <definedName name="plan3">#REF!</definedName>
    <definedName name="plan4" localSheetId="3">#REF!</definedName>
    <definedName name="plan4">#REF!</definedName>
    <definedName name="plan5" localSheetId="3">#REF!</definedName>
    <definedName name="plan5">#REF!</definedName>
    <definedName name="plan6" localSheetId="3">#REF!</definedName>
    <definedName name="plan6">#REF!</definedName>
    <definedName name="plan7" localSheetId="3">#REF!</definedName>
    <definedName name="plan7">#REF!</definedName>
    <definedName name="plan8" localSheetId="3">#REF!</definedName>
    <definedName name="plan8">#REF!</definedName>
    <definedName name="plan8\10" localSheetId="3">#REF!</definedName>
    <definedName name="plan8\10">#REF!</definedName>
    <definedName name="plan9" localSheetId="3">#REF!</definedName>
    <definedName name="plan9">#REF!</definedName>
    <definedName name="pmop" localSheetId="3">#REF!,#REF!,#REF!</definedName>
    <definedName name="pmop">#REF!,#REF!,#REF!</definedName>
    <definedName name="pmop1" localSheetId="3">#REF!,#REF!,#REF!</definedName>
    <definedName name="pmop1">#REF!,#REF!,#REF!</definedName>
    <definedName name="PPD" localSheetId="3">#REF!</definedName>
    <definedName name="PPD">#REF!</definedName>
    <definedName name="ppp" localSheetId="3">#REF!</definedName>
    <definedName name="ppp">#REF!</definedName>
    <definedName name="PRE" localSheetId="3">#REF!</definedName>
    <definedName name="PRE">#REF!</definedName>
    <definedName name="prg" localSheetId="3">#REF!</definedName>
    <definedName name="prg">#REF!</definedName>
    <definedName name="Princ" localSheetId="3">#REF!</definedName>
    <definedName name="Princ">#REF!</definedName>
    <definedName name="_xlnm.Print_Area" localSheetId="2">'Reg 33 CFS FY24'!$A$1:$I$82</definedName>
    <definedName name="_xlnm.Print_Area" localSheetId="3">'Reg 33-notes Q3 FY24'!$A$5:$F$40</definedName>
    <definedName name="_xlnm.Print_Area" localSheetId="0">'Reg 33-P&amp;L Q4 FY24'!$C$1:$V$74</definedName>
    <definedName name="_xlnm.Print_Area" localSheetId="1">'Reg33-BS Q4 FY24'!$C$1:$CC$73</definedName>
    <definedName name="_xlnm.Print_Area">#REF!</definedName>
    <definedName name="Print_Area___0___0___0" localSheetId="3">#REF!</definedName>
    <definedName name="Print_Area___0___0___0">#REF!</definedName>
    <definedName name="Print_Area___0___0___0___0___0" localSheetId="3">#REF!</definedName>
    <definedName name="Print_Area___0___0___0___0___0">#REF!</definedName>
    <definedName name="Print_Area___0___0___0___0___0___0" localSheetId="3">#REF!</definedName>
    <definedName name="Print_Area___0___0___0___0___0___0">#REF!</definedName>
    <definedName name="Print_Area___0___0___0___0___0___0___0___0" localSheetId="3">#REF!</definedName>
    <definedName name="Print_Area___0___0___0___0___0___0___0___0">#REF!</definedName>
    <definedName name="PRINT_AREA_MI" localSheetId="3">#REF!</definedName>
    <definedName name="PRINT_AREA_MI" localSheetId="0">#REF!</definedName>
    <definedName name="PRINT_AREA_MI" localSheetId="1">#REF!</definedName>
    <definedName name="PRINT_AREA_MI">#REF!</definedName>
    <definedName name="Print_Area_Reset" localSheetId="3">OFFSET('Reg 33-notes Q3 FY24'!Full_Print,0,0,Last_Row)</definedName>
    <definedName name="Print_Area_Reset">OFFSET(Full_Print,0,0,Last_Row)</definedName>
    <definedName name="_xlnm.Print_Titles" localSheetId="2">'Reg 33 CFS FY24'!$1:$6</definedName>
    <definedName name="_xlnm.Print_Titles" localSheetId="3">#REF!</definedName>
    <definedName name="_xlnm.Print_Titles" localSheetId="1">'Reg33-BS Q4 FY24'!$1:$6</definedName>
    <definedName name="_xlnm.Print_Titles">#REF!</definedName>
    <definedName name="Print_Titles___0" localSheetId="3">#REF!</definedName>
    <definedName name="Print_Titles___0">#REF!</definedName>
    <definedName name="Print_Titles___0___0" localSheetId="3">#REF!</definedName>
    <definedName name="Print_Titles___0___0">#REF!</definedName>
    <definedName name="PRINT_TITLES_MI" localSheetId="3">#REF!</definedName>
    <definedName name="PRINT_TITLES_MI" localSheetId="0">#REF!</definedName>
    <definedName name="PRINT_TITLES_MI" localSheetId="1">#REF!</definedName>
    <definedName name="PRINT_TITLES_MI">#REF!</definedName>
    <definedName name="printarea" localSheetId="3">#REF!</definedName>
    <definedName name="printarea" localSheetId="0">#REF!</definedName>
    <definedName name="printarea" localSheetId="1">#REF!</definedName>
    <definedName name="printarea">#REF!</definedName>
    <definedName name="prod" localSheetId="3">#REF!</definedName>
    <definedName name="prod">#REF!</definedName>
    <definedName name="PRODNPARAMETRES" localSheetId="3">#REF!</definedName>
    <definedName name="PRODNPARAMETRES" localSheetId="0">#REF!</definedName>
    <definedName name="PRODNPARAMETRES" localSheetId="1">#REF!</definedName>
    <definedName name="PRODNPARAMETRES">#REF!</definedName>
    <definedName name="PROFIT" localSheetId="3">#REF!</definedName>
    <definedName name="PROFIT" localSheetId="0">#REF!</definedName>
    <definedName name="PROFIT" localSheetId="1">#REF!</definedName>
    <definedName name="PROFIT">#REF!</definedName>
    <definedName name="Profit_and_Loss" localSheetId="3">#REF!</definedName>
    <definedName name="Profit_and_Loss">#REF!</definedName>
    <definedName name="profit6" localSheetId="3">#REF!</definedName>
    <definedName name="profit6" localSheetId="0">#REF!</definedName>
    <definedName name="profit6" localSheetId="1">#REF!</definedName>
    <definedName name="profit6">#REF!</definedName>
    <definedName name="PROFITABILITY" localSheetId="3">#REF!</definedName>
    <definedName name="PROFITABILITY" localSheetId="0">#REF!</definedName>
    <definedName name="PROFITABILITY" localSheetId="1">#REF!</definedName>
    <definedName name="PROFITABILITY">#REF!</definedName>
    <definedName name="prog" localSheetId="3">#REF!</definedName>
    <definedName name="prog">#REF!</definedName>
    <definedName name="Program" localSheetId="3">#REF!</definedName>
    <definedName name="Program" localSheetId="0">#REF!</definedName>
    <definedName name="Program" localSheetId="1">#REF!</definedName>
    <definedName name="Program">#REF!</definedName>
    <definedName name="projectname" localSheetId="3">#REF!</definedName>
    <definedName name="projectname">#REF!</definedName>
    <definedName name="PRT" localSheetId="3">#REF!</definedName>
    <definedName name="PRT" localSheetId="0">#REF!</definedName>
    <definedName name="PRT" localSheetId="1">#REF!</definedName>
    <definedName name="PRT">#REF!</definedName>
    <definedName name="psb" localSheetId="3">#REF!</definedName>
    <definedName name="psb">#REF!</definedName>
    <definedName name="pt.3" localSheetId="3">#REF!</definedName>
    <definedName name="pt.3" localSheetId="0">#REF!</definedName>
    <definedName name="pt.3" localSheetId="1">#REF!</definedName>
    <definedName name="pt.3">#REF!</definedName>
    <definedName name="py" localSheetId="3">#REF!</definedName>
    <definedName name="py">#REF!</definedName>
    <definedName name="Q" localSheetId="3">#REF!</definedName>
    <definedName name="Q" localSheetId="0">#REF!</definedName>
    <definedName name="Q" localSheetId="1">#REF!</definedName>
    <definedName name="Q">#REF!</definedName>
    <definedName name="qai">#N/A</definedName>
    <definedName name="qq" localSheetId="3"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3">#REF!</definedName>
    <definedName name="R_" localSheetId="0">#REF!</definedName>
    <definedName name="R_" localSheetId="1">#REF!</definedName>
    <definedName name="R_">#REF!</definedName>
    <definedName name="R_Factor" localSheetId="3">#REF!</definedName>
    <definedName name="R_Factor">#REF!</definedName>
    <definedName name="ra" localSheetId="3">#REF!</definedName>
    <definedName name="ra">#REF!</definedName>
    <definedName name="Ratnagiri" localSheetId="3">#REF!</definedName>
    <definedName name="Ratnagiri" localSheetId="0">#REF!</definedName>
    <definedName name="Ratnagiri" localSheetId="1">#REF!</definedName>
    <definedName name="Ratnagiri">#REF!</definedName>
    <definedName name="ravi" localSheetId="3">#REF!</definedName>
    <definedName name="ravi">#REF!</definedName>
    <definedName name="RawData" localSheetId="3">#REF!</definedName>
    <definedName name="RawData">#REF!</definedName>
    <definedName name="Rdate" localSheetId="3">#REF!</definedName>
    <definedName name="Rdate">#REF!</definedName>
    <definedName name="RDN" localSheetId="3" hidden="1">{#N/A,#N/A,FALSE,"COVER.XLS";#N/A,#N/A,FALSE,"RACT1.XLS";#N/A,#N/A,FALSE,"RACT2.XLS";#N/A,#N/A,FALSE,"ECCMP";#N/A,#N/A,FALSE,"WELDER.XLS"}</definedName>
    <definedName name="RDN" hidden="1">{#N/A,#N/A,FALSE,"COVER.XLS";#N/A,#N/A,FALSE,"RACT1.XLS";#N/A,#N/A,FALSE,"RACT2.XLS";#N/A,#N/A,FALSE,"ECCMP";#N/A,#N/A,FALSE,"WELDER.XLS"}</definedName>
    <definedName name="RECEIVABLES" localSheetId="3">#REF!</definedName>
    <definedName name="RECEIVABLES" localSheetId="0">#REF!</definedName>
    <definedName name="RECEIVABLES" localSheetId="1">#REF!</definedName>
    <definedName name="RECEIVABLES">#REF!</definedName>
    <definedName name="receivables8" localSheetId="3">#REF!</definedName>
    <definedName name="receivables8" localSheetId="0">#REF!</definedName>
    <definedName name="receivables8" localSheetId="1">#REF!</definedName>
    <definedName name="receivables8">#REF!</definedName>
    <definedName name="Repodate" localSheetId="3">#REF!</definedName>
    <definedName name="Repodate">#REF!</definedName>
    <definedName name="res" localSheetId="3" hidden="1">{#N/A,#N/A,FALSE,"COVER1.XLS ";#N/A,#N/A,FALSE,"RACT1.XLS";#N/A,#N/A,FALSE,"RACT2.XLS";#N/A,#N/A,FALSE,"ECCMP";#N/A,#N/A,FALSE,"WELDER.XLS"}</definedName>
    <definedName name="res" hidden="1">{#N/A,#N/A,FALSE,"COVER1.XLS ";#N/A,#N/A,FALSE,"RACT1.XLS";#N/A,#N/A,FALSE,"RACT2.XLS";#N/A,#N/A,FALSE,"ECCMP";#N/A,#N/A,FALSE,"WELDER.XLS"}</definedName>
    <definedName name="res_sum" localSheetId="3"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3">#REF!</definedName>
    <definedName name="Residual_difference">#REF!</definedName>
    <definedName name="REVENUECUM" localSheetId="3">#REF!</definedName>
    <definedName name="REVENUECUM" localSheetId="0">#REF!</definedName>
    <definedName name="REVENUECUM" localSheetId="1">#REF!</definedName>
    <definedName name="REVENUECUM">#REF!</definedName>
    <definedName name="REVENUEQTR" localSheetId="3">#REF!</definedName>
    <definedName name="REVENUEQTR" localSheetId="0">#REF!</definedName>
    <definedName name="REVENUEQTR" localSheetId="1">#REF!</definedName>
    <definedName name="REVENUEQTR">#REF!</definedName>
    <definedName name="revenueqtr3" localSheetId="3">#REF!</definedName>
    <definedName name="revenueqtr3" localSheetId="0">#REF!</definedName>
    <definedName name="revenueqtr3" localSheetId="1">#REF!</definedName>
    <definedName name="revenueqtr3">#REF!</definedName>
    <definedName name="rg" localSheetId="3"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 localSheetId="3">#REF!</definedName>
    <definedName name="RIB">#REF!</definedName>
    <definedName name="Risk" localSheetId="3">#REF!</definedName>
    <definedName name="Risk" localSheetId="0">#REF!</definedName>
    <definedName name="Risk" localSheetId="1">#REF!</definedName>
    <definedName name="Risk">#REF!</definedName>
    <definedName name="RJJR" localSheetId="3">#REF!</definedName>
    <definedName name="RJJR">#REF!</definedName>
    <definedName name="RMPRICE" localSheetId="3">#REF!</definedName>
    <definedName name="RMPRICE" localSheetId="0">#REF!</definedName>
    <definedName name="RMPRICE" localSheetId="1">#REF!</definedName>
    <definedName name="RMPRICE">#REF!</definedName>
    <definedName name="RMPRICES" localSheetId="3">#REF!</definedName>
    <definedName name="RMPRICES" localSheetId="0">#REF!</definedName>
    <definedName name="RMPRICES" localSheetId="1">#REF!</definedName>
    <definedName name="RMPRICES">#REF!</definedName>
    <definedName name="ro" localSheetId="3">#REF!</definedName>
    <definedName name="ro">#REF!</definedName>
    <definedName name="rr" localSheetId="3">#REF!/#REF!</definedName>
    <definedName name="rr" localSheetId="0">#REF!/#REF!</definedName>
    <definedName name="rr" localSheetId="1">#REF!/#REF!</definedName>
    <definedName name="rr">#REF!/#REF!</definedName>
    <definedName name="rradj" localSheetId="3">#REF!/#REF!</definedName>
    <definedName name="rradj" localSheetId="0">#REF!/#REF!</definedName>
    <definedName name="rradj" localSheetId="1">#REF!/#REF!</definedName>
    <definedName name="rradj">#REF!/#REF!</definedName>
    <definedName name="rrdsa" localSheetId="3"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 localSheetId="3">#REF!</definedName>
    <definedName name="RS">#REF!</definedName>
    <definedName name="RSV" localSheetId="3">#REF!</definedName>
    <definedName name="RSV">#REF!</definedName>
    <definedName name="RW" localSheetId="3">#REF!</definedName>
    <definedName name="RW" localSheetId="0">#REF!</definedName>
    <definedName name="RW" localSheetId="1">#REF!</definedName>
    <definedName name="RW">#REF!</definedName>
    <definedName name="rwere" localSheetId="3"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f">#N/A</definedName>
    <definedName name="safa">#N/A</definedName>
    <definedName name="sag" localSheetId="3">#REF!</definedName>
    <definedName name="sag">#REF!</definedName>
    <definedName name="sagdhag" localSheetId="3" hidden="1">{#N/A,#N/A,FALSE,"COVER1.XLS ";#N/A,#N/A,FALSE,"RACT1.XLS";#N/A,#N/A,FALSE,"RACT2.XLS";#N/A,#N/A,FALSE,"ECCMP";#N/A,#N/A,FALSE,"WELDER.XLS"}</definedName>
    <definedName name="sagdhag" hidden="1">{#N/A,#N/A,FALSE,"COVER1.XLS ";#N/A,#N/A,FALSE,"RACT1.XLS";#N/A,#N/A,FALSE,"RACT2.XLS";#N/A,#N/A,FALSE,"ECCMP";#N/A,#N/A,FALSE,"WELDER.XLS"}</definedName>
    <definedName name="SAL" localSheetId="3">#REF!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 localSheetId="3">#REF!</definedName>
    <definedName name="Sc">#REF!</definedName>
    <definedName name="SCH_DEP_1" localSheetId="3">#REF!</definedName>
    <definedName name="SCH_DEP_1" localSheetId="0">#REF!</definedName>
    <definedName name="SCH_DEP_1" localSheetId="1">#REF!</definedName>
    <definedName name="SCH_DEP_1">#REF!</definedName>
    <definedName name="SCH_DEP_2" localSheetId="3">#REF!</definedName>
    <definedName name="SCH_DEP_2" localSheetId="0">#REF!</definedName>
    <definedName name="SCH_DEP_2" localSheetId="1">#REF!</definedName>
    <definedName name="SCH_DEP_2">#REF!</definedName>
    <definedName name="SCH_DEP_3" localSheetId="3">#REF!</definedName>
    <definedName name="SCH_DEP_3" localSheetId="0">#REF!</definedName>
    <definedName name="SCH_DEP_3" localSheetId="1">#REF!</definedName>
    <definedName name="SCH_DEP_3">#REF!</definedName>
    <definedName name="SCHDF" localSheetId="3">#REF!</definedName>
    <definedName name="SCHDF">#REF!</definedName>
    <definedName name="Sched_Pay" localSheetId="3">#REF!</definedName>
    <definedName name="Sched_Pay">#REF!</definedName>
    <definedName name="SCHEDULE_12___PURCHASES" localSheetId="3">#REF!</definedName>
    <definedName name="SCHEDULE_12___PURCHASES">#REF!</definedName>
    <definedName name="SCHEDULE_4___UNSECURED_LOANS" localSheetId="3">#REF!</definedName>
    <definedName name="SCHEDULE_4___UNSECURED_LOANS">#REF!</definedName>
    <definedName name="SCHEDULE_6___INVESTMENTS" localSheetId="3">#REF!</definedName>
    <definedName name="SCHEDULE_6___INVESTMENTS">#REF!</definedName>
    <definedName name="Scheduled_Extra_Payments" localSheetId="3">#REF!</definedName>
    <definedName name="Scheduled_Extra_Payments">#REF!</definedName>
    <definedName name="Scheduled_Interest_Rate" localSheetId="3">#REF!</definedName>
    <definedName name="Scheduled_Interest_Rate">#REF!</definedName>
    <definedName name="Scheduled_Monthly_Payment" localSheetId="3">#REF!</definedName>
    <definedName name="Scheduled_Monthly_Payment">#REF!</definedName>
    <definedName name="scsc">#REF!</definedName>
    <definedName name="sdaf">#N/A</definedName>
    <definedName name="sdcdscs">#REF!</definedName>
    <definedName name="sddd">#N/A</definedName>
    <definedName name="sddss">#N/A</definedName>
    <definedName name="sdf" localSheetId="3"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 localSheetId="3">#REF!</definedName>
    <definedName name="Seatpershift">#REF!</definedName>
    <definedName name="Seatsr" localSheetId="3">#REF!</definedName>
    <definedName name="Seatsr">#REF!</definedName>
    <definedName name="SECONDARYSALESPERFORMANCE" localSheetId="3">#REF!</definedName>
    <definedName name="SECONDARYSALESPERFORMANCE" localSheetId="0">#REF!</definedName>
    <definedName name="SECONDARYSALESPERFORMANCE" localSheetId="1">#REF!</definedName>
    <definedName name="SECONDARYSALESPERFORMANCE">#REF!</definedName>
    <definedName name="seema_conv" localSheetId="3">#REF!</definedName>
    <definedName name="seema_conv">#REF!</definedName>
    <definedName name="SEEMA_HRA" localSheetId="3">#REF!</definedName>
    <definedName name="SEEMA_HRA">#REF!</definedName>
    <definedName name="SEEMA_NEWS" localSheetId="3">#REF!</definedName>
    <definedName name="SEEMA_NEWS">#REF!</definedName>
    <definedName name="SEEMA_TEL" localSheetId="3">#REF!</definedName>
    <definedName name="SEEMA_TEL">#REF!</definedName>
    <definedName name="Select_all" localSheetId="3">#REF!</definedName>
    <definedName name="Select_all">#REF!</definedName>
    <definedName name="sencount" hidden="1">1</definedName>
    <definedName name="sheet1" localSheetId="3">#REF!</definedName>
    <definedName name="sheet1">#REF!</definedName>
    <definedName name="sheet10" localSheetId="3">#REF!</definedName>
    <definedName name="sheet10">#REF!</definedName>
    <definedName name="sheet11" localSheetId="3">#REF!</definedName>
    <definedName name="sheet11">#REF!</definedName>
    <definedName name="sheet15" localSheetId="3">#REF!</definedName>
    <definedName name="sheet15">#REF!</definedName>
    <definedName name="sheet16" localSheetId="3">#REF!</definedName>
    <definedName name="sheet16">#REF!</definedName>
    <definedName name="sheet2" localSheetId="3">#REF!</definedName>
    <definedName name="sheet2">#REF!</definedName>
    <definedName name="sheet3" localSheetId="3">#REF!</definedName>
    <definedName name="sheet3">#REF!</definedName>
    <definedName name="sheet4" localSheetId="3">#REF!</definedName>
    <definedName name="sheet4">#REF!</definedName>
    <definedName name="sheet5" localSheetId="3">#REF!</definedName>
    <definedName name="sheet5">#REF!</definedName>
    <definedName name="sheet8" localSheetId="3">#REF!</definedName>
    <definedName name="sheet8">#REF!</definedName>
    <definedName name="sheet9" localSheetId="3">#REF!</definedName>
    <definedName name="sheet9">#REF!</definedName>
    <definedName name="shelf_1_fixed" localSheetId="3">#REF!</definedName>
    <definedName name="shelf_1_fixed">#REF!</definedName>
    <definedName name="shelf_1A_var" localSheetId="3">#REF!</definedName>
    <definedName name="shelf_1A_var">#REF!</definedName>
    <definedName name="shelf_1B_fixed" localSheetId="3">#REF!</definedName>
    <definedName name="shelf_1B_fixed">#REF!</definedName>
    <definedName name="shelf_1B_var" localSheetId="3">#REF!</definedName>
    <definedName name="shelf_1B_var">#REF!</definedName>
    <definedName name="shelf_1C_fixed" localSheetId="3">#REF!</definedName>
    <definedName name="shelf_1C_fixed">#REF!</definedName>
    <definedName name="shelf_1C_var" localSheetId="3">#REF!</definedName>
    <definedName name="shelf_1C_var">#REF!</definedName>
    <definedName name="shelf_1D_fixed" localSheetId="3">#REF!</definedName>
    <definedName name="shelf_1D_fixed">#REF!</definedName>
    <definedName name="shelf_1D_var" localSheetId="3">#REF!</definedName>
    <definedName name="shelf_1D_var">#REF!</definedName>
    <definedName name="shelf_1E_fixed" localSheetId="3">#REF!</definedName>
    <definedName name="shelf_1E_fixed">#REF!</definedName>
    <definedName name="shelf_1E_var" localSheetId="3">#REF!</definedName>
    <definedName name="shelf_1E_var">#REF!</definedName>
    <definedName name="shelf_IIIA_fixed" localSheetId="3">#REF!</definedName>
    <definedName name="shelf_IIIA_fixed">#REF!</definedName>
    <definedName name="shelf_IIIA_var" localSheetId="3">#REF!</definedName>
    <definedName name="shelf_IIIA_var">#REF!</definedName>
    <definedName name="shelf_IIIB_fixed" localSheetId="3">#REF!</definedName>
    <definedName name="shelf_IIIB_fixed">#REF!</definedName>
    <definedName name="shelf_IIIB_var" localSheetId="3">#REF!</definedName>
    <definedName name="shelf_IIIB_var">#REF!</definedName>
    <definedName name="shelf_IIIC_fixed" localSheetId="3">#REF!</definedName>
    <definedName name="shelf_IIIC_fixed">#REF!</definedName>
    <definedName name="shelf_IIIC_var" localSheetId="3">#REF!</definedName>
    <definedName name="shelf_IIIC_var">#REF!</definedName>
    <definedName name="shelf_IIID_fixed" localSheetId="3">#REF!</definedName>
    <definedName name="shelf_IIID_fixed">#REF!</definedName>
    <definedName name="shelf_IIID_var" localSheetId="3">#REF!</definedName>
    <definedName name="shelf_IIID_var">#REF!</definedName>
    <definedName name="shelf_IIIE_fixed" localSheetId="3">#REF!</definedName>
    <definedName name="shelf_IIIE_fixed">#REF!</definedName>
    <definedName name="shelf_IIIE_var" localSheetId="3">#REF!</definedName>
    <definedName name="shelf_IIIE_var">#REF!</definedName>
    <definedName name="shelf_IVA_fixed" localSheetId="3">#REF!</definedName>
    <definedName name="shelf_IVA_fixed">#REF!</definedName>
    <definedName name="shelf_IVA_var" localSheetId="3">#REF!</definedName>
    <definedName name="shelf_IVA_var">#REF!</definedName>
    <definedName name="shelf_IVB_fixed" localSheetId="3">#REF!</definedName>
    <definedName name="shelf_IVB_fixed">#REF!</definedName>
    <definedName name="shelf_IVB_var" localSheetId="3">#REF!</definedName>
    <definedName name="shelf_IVB_var">#REF!</definedName>
    <definedName name="shelf_IVC_fixed" localSheetId="3">#REF!</definedName>
    <definedName name="shelf_IVC_fixed">#REF!</definedName>
    <definedName name="shelf_IVC_var" localSheetId="3">#REF!</definedName>
    <definedName name="shelf_IVC_var">#REF!</definedName>
    <definedName name="shelf_IVD_fixed" localSheetId="3">#REF!</definedName>
    <definedName name="shelf_IVD_fixed">#REF!</definedName>
    <definedName name="shelf_IVD_var" localSheetId="3">#REF!</definedName>
    <definedName name="shelf_IVD_var">#REF!</definedName>
    <definedName name="shelf_IVE_fixed" localSheetId="3">#REF!</definedName>
    <definedName name="shelf_IVE_fixed">#REF!</definedName>
    <definedName name="shelf_IVE_var" localSheetId="3">#REF!</definedName>
    <definedName name="shelf_IVE_var">#REF!</definedName>
    <definedName name="Shift" localSheetId="3">#REF!</definedName>
    <definedName name="Shift">#REF!</definedName>
    <definedName name="short" localSheetId="3" hidden="1">{#N/A,#N/A,FALSE,"COVER1.XLS ";#N/A,#N/A,FALSE,"RACT1.XLS";#N/A,#N/A,FALSE,"RACT2.XLS";#N/A,#N/A,FALSE,"ECCMP";#N/A,#N/A,FALSE,"WELDER.XLS"}</definedName>
    <definedName name="short" hidden="1">{#N/A,#N/A,FALSE,"COVER1.XLS ";#N/A,#N/A,FALSE,"RACT1.XLS";#N/A,#N/A,FALSE,"RACT2.XLS";#N/A,#N/A,FALSE,"ECCMP";#N/A,#N/A,FALSE,"WELDER.XLS"}</definedName>
    <definedName name="SortRange" localSheetId="3">#REF!</definedName>
    <definedName name="SortRange">#REF!</definedName>
    <definedName name="ss">#N/A</definedName>
    <definedName name="sss"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3">#REF!</definedName>
    <definedName name="STICKY" localSheetId="0">#REF!</definedName>
    <definedName name="STICKY" localSheetId="1">#REF!</definedName>
    <definedName name="STICKY">#REF!</definedName>
    <definedName name="storage_income" localSheetId="3">#REF!</definedName>
    <definedName name="storage_income">#REF!</definedName>
    <definedName name="storage_tanks_rep_year" localSheetId="3">#REF!</definedName>
    <definedName name="storage_tanks_rep_year">#REF!</definedName>
    <definedName name="SUBCUR" localSheetId="3">#REF!</definedName>
    <definedName name="SUBCUR">#REF!</definedName>
    <definedName name="succ" localSheetId="3"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 localSheetId="3">#REF!</definedName>
    <definedName name="sw_sh">#REF!</definedName>
    <definedName name="T" localSheetId="3">#REF!</definedName>
    <definedName name="T" localSheetId="0">#REF!</definedName>
    <definedName name="T" localSheetId="1">#REF!</definedName>
    <definedName name="T">#REF!</definedName>
    <definedName name="table" localSheetId="3">#REF!</definedName>
    <definedName name="table">#REF!</definedName>
    <definedName name="tax" localSheetId="3">#REF!</definedName>
    <definedName name="tax">#REF!</definedName>
    <definedName name="temp" localSheetId="3" hidden="1">#REF!</definedName>
    <definedName name="temp" localSheetId="0" hidden="1">#REF!</definedName>
    <definedName name="temp" hidden="1">#REF!</definedName>
    <definedName name="test" localSheetId="3" hidden="1">{#N/A,#N/A,FALSE,"COVER1.XLS ";#N/A,#N/A,FALSE,"RACT1.XLS";#N/A,#N/A,FALSE,"RACT2.XLS";#N/A,#N/A,FALSE,"ECCMP";#N/A,#N/A,FALSE,"WELDER.XLS"}</definedName>
    <definedName name="test" hidden="1">{#N/A,#N/A,FALSE,"COVER1.XLS ";#N/A,#N/A,FALSE,"RACT1.XLS";#N/A,#N/A,FALSE,"RACT2.XLS";#N/A,#N/A,FALSE,"ECCMP";#N/A,#N/A,FALSE,"WELDER.XLS"}</definedName>
    <definedName name="TEST0" localSheetId="3">#REF!</definedName>
    <definedName name="TEST0">#REF!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2" localSheetId="3">#REF!</definedName>
    <definedName name="TextRefCopy2">#REF!</definedName>
    <definedName name="TextRefCopy3" localSheetId="3">#REF!</definedName>
    <definedName name="TextRefCopy3">#REF!</definedName>
    <definedName name="TextRefCopy4" localSheetId="3">#REF!</definedName>
    <definedName name="TextRefCopy4">#REF!</definedName>
    <definedName name="TextRefCopy5" localSheetId="3">#REF!</definedName>
    <definedName name="TextRefCopy5">#REF!</definedName>
    <definedName name="TextRefCopy6" localSheetId="3">#REF!</definedName>
    <definedName name="TextRefCopy6">#REF!</definedName>
    <definedName name="TextRefCopy7" localSheetId="3">#REF!</definedName>
    <definedName name="TextRefCopy7">#REF!</definedName>
    <definedName name="TextRefCopy8" localSheetId="3">#REF!</definedName>
    <definedName name="TextRefCopy8">#REF!</definedName>
    <definedName name="TextRefCopy9" localSheetId="3">#REF!</definedName>
    <definedName name="TextRefCopy9">#REF!</definedName>
    <definedName name="TextRefCopyRangeCount" hidden="1">1</definedName>
    <definedName name="th" localSheetId="3">#REF!</definedName>
    <definedName name="th">#REF!</definedName>
    <definedName name="Thane" localSheetId="3">#REF!</definedName>
    <definedName name="Thane" localSheetId="0">#REF!</definedName>
    <definedName name="Thane" localSheetId="1">#REF!</definedName>
    <definedName name="Thane">#REF!</definedName>
    <definedName name="Threshold" localSheetId="3">#REF!</definedName>
    <definedName name="Threshold">#REF!</definedName>
    <definedName name="Total" localSheetId="3">#REF!</definedName>
    <definedName name="Total">#REF!</definedName>
    <definedName name="Total_Interest" localSheetId="3">#REF!</definedName>
    <definedName name="Total_Interest">#REF!</definedName>
    <definedName name="Total_Pay" localSheetId="3">#REF!</definedName>
    <definedName name="Total_Pay">#REF!</definedName>
    <definedName name="Total_Payment" localSheetId="3">Scheduled_Payment+Extra_Payment</definedName>
    <definedName name="Total_Payment">Scheduled_Payment+Extra_Payment</definedName>
    <definedName name="totalassetslessstock" localSheetId="3">#REF!</definedName>
    <definedName name="totalassetslessstock">#REF!</definedName>
    <definedName name="totalexpenditure" localSheetId="3">#REF!</definedName>
    <definedName name="totalexpenditure">#REF!</definedName>
    <definedName name="totalexpenditurelesstaxforearlieryears" localSheetId="3">#REF!</definedName>
    <definedName name="totalexpenditurelesstaxforearlieryears">#REF!</definedName>
    <definedName name="totalincomelessstock" localSheetId="3">#REF!</definedName>
    <definedName name="totalincomelessstock">#REF!</definedName>
    <definedName name="totalliabilities" localSheetId="3">#REF!</definedName>
    <definedName name="totalliabilities">#REF!</definedName>
    <definedName name="tps" localSheetId="3">#REF!</definedName>
    <definedName name="tps">#REF!</definedName>
    <definedName name="tr" localSheetId="3" hidden="1">{#N/A,#N/A,FALSE,"COVER.XLS";#N/A,#N/A,FALSE,"RACT1.XLS";#N/A,#N/A,FALSE,"RACT2.XLS";#N/A,#N/A,FALSE,"ECCMP";#N/A,#N/A,FALSE,"WELDER.XLS"}</definedName>
    <definedName name="tr" hidden="1">{#N/A,#N/A,FALSE,"COVER.XLS";#N/A,#N/A,FALSE,"RACT1.XLS";#N/A,#N/A,FALSE,"RACT2.XLS";#N/A,#N/A,FALSE,"ECCMP";#N/A,#N/A,FALSE,"WELDER.XLS"}</definedName>
    <definedName name="Trail12_BS" localSheetId="3">#REF!</definedName>
    <definedName name="Trail12_BS">#REF!</definedName>
    <definedName name="Trail12_CoaiIdea" localSheetId="3">#REF!</definedName>
    <definedName name="Trail12_CoaiIdea">#REF!</definedName>
    <definedName name="Trail12_FundFlow" localSheetId="3">#REF!</definedName>
    <definedName name="Trail12_FundFlow">#REF!</definedName>
    <definedName name="Trail12_PerMin" localSheetId="3">#REF!</definedName>
    <definedName name="Trail12_PerMin">#REF!</definedName>
    <definedName name="Trail12_PerSub" localSheetId="3">#REF!</definedName>
    <definedName name="Trail12_PerSub">#REF!</definedName>
    <definedName name="Trends" localSheetId="3">#REF!</definedName>
    <definedName name="Trends">#REF!</definedName>
    <definedName name="tt"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 localSheetId="3">#REF!</definedName>
    <definedName name="UFO">#REF!</definedName>
    <definedName name="UFOps2" localSheetId="3">#REF!</definedName>
    <definedName name="UFOps2">#REF!</definedName>
    <definedName name="UFOslm15" localSheetId="3">#REF!</definedName>
    <definedName name="UFOslm15">#REF!</definedName>
    <definedName name="unit" localSheetId="3">#REF!</definedName>
    <definedName name="unit">#REF!</definedName>
    <definedName name="US145A" localSheetId="3">#REF!</definedName>
    <definedName name="US145A" localSheetId="0">#REF!</definedName>
    <definedName name="US145A" localSheetId="1">#REF!</definedName>
    <definedName name="US145A">#REF!</definedName>
    <definedName name="USDFEB08" localSheetId="3">#REF!</definedName>
    <definedName name="USDFEB08">#REF!</definedName>
    <definedName name="USDJUNE08" localSheetId="3">#REF!</definedName>
    <definedName name="USDJUNE08">#REF!</definedName>
    <definedName name="USDMAY08" localSheetId="3">#REF!</definedName>
    <definedName name="USDMAY08">#REF!</definedName>
    <definedName name="USDOCT08" localSheetId="3">#REF!</definedName>
    <definedName name="USDOCT08">#REF!</definedName>
    <definedName name="USDRATE" localSheetId="3">#REF!</definedName>
    <definedName name="USDRATE">#REF!</definedName>
    <definedName name="Values_Entered" localSheetId="3">IF('Reg 33-notes Q3 FY24'!Loan_Amount*'Reg 33-notes Q3 FY24'!Interest_Rate*'Reg 33-notes Q3 FY24'!Loan_Years*'Reg 33-notes Q3 FY24'!Loan_Start&gt;0,1,0)</definedName>
    <definedName name="Values_Entered">IF(Loan_Amount*Interest_Rate*Loan_Years*Loan_Start&gt;0,1,0)</definedName>
    <definedName name="VER" localSheetId="3">#REF!</definedName>
    <definedName name="VER" localSheetId="0">#REF!</definedName>
    <definedName name="VER" localSheetId="1">#REF!</definedName>
    <definedName name="VER">#REF!</definedName>
    <definedName name="vnbvnvnbv">#N/A</definedName>
    <definedName name="vsasgfsghxas" localSheetId="3"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3">#REF!</definedName>
    <definedName name="wacc" localSheetId="0">#REF!</definedName>
    <definedName name="wacc" localSheetId="1">#REF!</definedName>
    <definedName name="wacc">#REF!</definedName>
    <definedName name="Waiting">"Picture 1"</definedName>
    <definedName name="WB_Item_4" localSheetId="3">#REF!</definedName>
    <definedName name="WB_Item_4" localSheetId="0">#REF!</definedName>
    <definedName name="WB_Item_4" localSheetId="1">#REF!</definedName>
    <definedName name="WB_Item_4">#REF!</definedName>
    <definedName name="WCint_TM" localSheetId="3">#REF!</definedName>
    <definedName name="WCint_TM">#REF!</definedName>
    <definedName name="WIP" localSheetId="3">#REF!</definedName>
    <definedName name="WIP" localSheetId="0">#REF!</definedName>
    <definedName name="WIP" localSheetId="1">#REF!</definedName>
    <definedName name="WIP">#REF!</definedName>
    <definedName name="wr" localSheetId="3" hidden="1">{#N/A,#N/A,FALSE,"17MAY";#N/A,#N/A,FALSE,"24MAY"}</definedName>
    <definedName name="wr" hidden="1">{#N/A,#N/A,FALSE,"17MAY";#N/A,#N/A,FALSE,"24MAY"}</definedName>
    <definedName name="wrn"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3" hidden="1">{#N/A,#N/A,FALSE,"17MAY";#N/A,#N/A,FALSE,"24MAY"}</definedName>
    <definedName name="wrn.1." hidden="1">{#N/A,#N/A,FALSE,"17MAY";#N/A,#N/A,FALSE,"24MAY"}</definedName>
    <definedName name="wrn.2.2" localSheetId="3" hidden="1">{#N/A,#N/A,FALSE,"17MAY";#N/A,#N/A,FALSE,"24MAY"}</definedName>
    <definedName name="wrn.2.2" hidden="1">{#N/A,#N/A,FALSE,"17MAY";#N/A,#N/A,FALSE,"24MAY"}</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3"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3"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3" hidden="1">{#N/A,#N/A,FALSE,"COVER.XLS";#N/A,#N/A,FALSE,"RACT1.XLS";#N/A,#N/A,FALSE,"RACT2.XLS";#N/A,#N/A,FALSE,"ECCMP";#N/A,#N/A,FALSE,"WELDER.XLS"}</definedName>
    <definedName name="wrn.report." hidden="1">{#N/A,#N/A,FALSE,"COVER.XLS";#N/A,#N/A,FALSE,"RACT1.XLS";#N/A,#N/A,FALSE,"RACT2.XLS";#N/A,#N/A,FALSE,"ECCMP";#N/A,#N/A,FALSE,"WELDER.XLS"}</definedName>
    <definedName name="wrn.report1" localSheetId="3" hidden="1">{#N/A,#N/A,FALSE,"COVER.XLS";#N/A,#N/A,FALSE,"RACT1.XLS";#N/A,#N/A,FALSE,"RACT2.XLS";#N/A,#N/A,FALSE,"ECCMP";#N/A,#N/A,FALSE,"WELDER.XLS"}</definedName>
    <definedName name="wrn.report1" hidden="1">{#N/A,#N/A,FALSE,"COVER.XLS";#N/A,#N/A,FALSE,"RACT1.XLS";#N/A,#N/A,FALSE,"RACT2.XLS";#N/A,#N/A,FALSE,"ECCMP";#N/A,#N/A,FALSE,"WELDER.XLS"}</definedName>
    <definedName name="wrn.RPLINS." localSheetId="3"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3" hidden="1">{#N/A,#N/A,FALSE,"COVER1.XLS ";#N/A,#N/A,FALSE,"RACT1.XLS";#N/A,#N/A,FALSE,"RACT2.XLS";#N/A,#N/A,FALSE,"ECCMP";#N/A,#N/A,FALSE,"WELDER.XLS"}</definedName>
    <definedName name="wrn.summ1" hidden="1">{#N/A,#N/A,FALSE,"COVER1.XLS ";#N/A,#N/A,FALSE,"RACT1.XLS";#N/A,#N/A,FALSE,"RACT2.XLS";#N/A,#N/A,FALSE,"ECCMP";#N/A,#N/A,FALSE,"WELDER.XLS"}</definedName>
    <definedName name="wrn.summary." localSheetId="3" hidden="1">{#N/A,#N/A,FALSE,"COVER1.XLS ";#N/A,#N/A,FALSE,"RACT1.XLS";#N/A,#N/A,FALSE,"RACT2.XLS";#N/A,#N/A,FALSE,"ECCMP";#N/A,#N/A,FALSE,"WELDER.XLS"}</definedName>
    <definedName name="wrn.summary." hidden="1">{#N/A,#N/A,FALSE,"COVER1.XLS ";#N/A,#N/A,FALSE,"RACT1.XLS";#N/A,#N/A,FALSE,"RACT2.XLS";#N/A,#N/A,FALSE,"ECCMP";#N/A,#N/A,FALSE,"WELDER.XLS"}</definedName>
    <definedName name="ws" localSheetId="3">#REF!</definedName>
    <definedName name="ws">#REF!</definedName>
    <definedName name="wsgz" localSheetId="3" hidden="1">{#N/A,#N/A,FALSE,"COVER1.XLS ";#N/A,#N/A,FALSE,"RACT1.XLS";#N/A,#N/A,FALSE,"RACT2.XLS";#N/A,#N/A,FALSE,"ECCMP";#N/A,#N/A,FALSE,"WELDER.XLS"}</definedName>
    <definedName name="wsgz" hidden="1">{#N/A,#N/A,FALSE,"COVER1.XLS ";#N/A,#N/A,FALSE,"RACT1.XLS";#N/A,#N/A,FALSE,"RACT2.XLS";#N/A,#N/A,FALSE,"ECCMP";#N/A,#N/A,FALSE,"WELDER.XLS"}</definedName>
    <definedName name="www"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3">#REF!</definedName>
    <definedName name="x" localSheetId="0">#REF!</definedName>
    <definedName name="x" localSheetId="1">#REF!</definedName>
    <definedName name="x">#REF!</definedName>
    <definedName name="XILNCDJklnfknajlfnaskbhfhawerwr" localSheetId="3">#REF!</definedName>
    <definedName name="XILNCDJklnfknajlfnaskbhfhawerwr">#REF!</definedName>
    <definedName name="xr" localSheetId="3">#REF!</definedName>
    <definedName name="xr">#REF!</definedName>
    <definedName name="XREF_COLUMN_1" localSheetId="3" hidden="1">#REF!</definedName>
    <definedName name="XREF_COLUMN_1" hidden="1">#REF!</definedName>
    <definedName name="XREF_COLUMN_2" localSheetId="3" hidden="1">#REF!</definedName>
    <definedName name="XREF_COLUMN_2" hidden="1">#REF!</definedName>
    <definedName name="XREF_COLUMN_3" localSheetId="3" hidden="1">#REF!</definedName>
    <definedName name="XREF_COLUMN_3" hidden="1">#REF!</definedName>
    <definedName name="XREF_COLUMN_4" localSheetId="3" hidden="1">#REF!</definedName>
    <definedName name="XREF_COLUMN_4" hidden="1">#REF!</definedName>
    <definedName name="XRefActiveRow" localSheetId="3" hidden="1">#REF!</definedName>
    <definedName name="XRefActiveRow" hidden="1">#REF!</definedName>
    <definedName name="XRefColumnsCount" hidden="1">4</definedName>
    <definedName name="XRefCopy1" localSheetId="3" hidden="1">#REF!</definedName>
    <definedName name="XRefCopy1" hidden="1">#REF!</definedName>
    <definedName name="XRefCopy1Row" localSheetId="3" hidden="1">#REF!</definedName>
    <definedName name="XRefCopy1Row" hidden="1">#REF!</definedName>
    <definedName name="XRefCopy2" localSheetId="3" hidden="1">#REF!</definedName>
    <definedName name="XRefCopy2" hidden="1">#REF!</definedName>
    <definedName name="XRefCopy2Row" localSheetId="3" hidden="1">#REF!</definedName>
    <definedName name="XRefCopy2Row" hidden="1">#REF!</definedName>
    <definedName name="XRefCopy5" localSheetId="3" hidden="1">#REF!</definedName>
    <definedName name="XRefCopy5" hidden="1">#REF!</definedName>
    <definedName name="XRefCopy5Row" localSheetId="3" hidden="1">#REF!</definedName>
    <definedName name="XRefCopy5Row" hidden="1">#REF!</definedName>
    <definedName name="XRefCopyRangeCount" hidden="1">2</definedName>
    <definedName name="XRefPaste4" localSheetId="3" hidden="1">#REF!</definedName>
    <definedName name="XRefPaste4" hidden="1">#REF!</definedName>
    <definedName name="XRefPaste4Row" localSheetId="3" hidden="1">#REF!</definedName>
    <definedName name="XRefPaste4Row" hidden="1">#REF!</definedName>
    <definedName name="XRefPasteRangeCount" hidden="1">2</definedName>
    <definedName name="xxx"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 localSheetId="3">#REF!</definedName>
    <definedName name="xyz">#REF!</definedName>
    <definedName name="Y" localSheetId="3">#REF!</definedName>
    <definedName name="Y" localSheetId="0">#REF!</definedName>
    <definedName name="Y" localSheetId="1">#REF!</definedName>
    <definedName name="Y">#REF!</definedName>
    <definedName name="YE" localSheetId="3">#REF!</definedName>
    <definedName name="YE">#REF!</definedName>
    <definedName name="YearStart" localSheetId="3">#REF!</definedName>
    <definedName name="YearStart">#REF!</definedName>
    <definedName name="YearStart1" localSheetId="3">#REF!</definedName>
    <definedName name="YearStart1">#REF!</definedName>
    <definedName name="YearStart2" localSheetId="3">#REF!</definedName>
    <definedName name="YearStart2">#REF!</definedName>
    <definedName name="YearStart3" localSheetId="3">#REF!</definedName>
    <definedName name="YearStart3">#REF!</definedName>
    <definedName name="YearStart4" localSheetId="3">#REF!</definedName>
    <definedName name="YearStart4">#REF!</definedName>
    <definedName name="YearStart5" localSheetId="3">#REF!</definedName>
    <definedName name="YearStart5">#REF!</definedName>
    <definedName name="YearStart6" localSheetId="3">#REF!</definedName>
    <definedName name="YearStart6">#REF!</definedName>
    <definedName name="YearStart7" localSheetId="3">#REF!</definedName>
    <definedName name="YearStart7">#REF!</definedName>
    <definedName name="yend" localSheetId="3">#REF!</definedName>
    <definedName name="yend">#REF!</definedName>
    <definedName name="YENDP" localSheetId="3">#REF!</definedName>
    <definedName name="YENDP">#REF!</definedName>
    <definedName name="YENFEB08" localSheetId="3">#REF!</definedName>
    <definedName name="YENFEB08">#REF!</definedName>
    <definedName name="YENJUNE08" localSheetId="3">#REF!</definedName>
    <definedName name="YENJUNE08">#REF!</definedName>
    <definedName name="YENMAY08" localSheetId="3">#REF!</definedName>
    <definedName name="YENMAY08">#REF!</definedName>
    <definedName name="YENOCT08" localSheetId="3">#REF!</definedName>
    <definedName name="YENOCT08">#REF!</definedName>
    <definedName name="yes" localSheetId="3">#REF!</definedName>
    <definedName name="yes">#REF!</definedName>
    <definedName name="yes1" localSheetId="3">#REF!</definedName>
    <definedName name="yes1">#REF!</definedName>
    <definedName name="yes10" localSheetId="3">#REF!</definedName>
    <definedName name="yes10">#REF!</definedName>
    <definedName name="yes2" localSheetId="3">#REF!</definedName>
    <definedName name="yes2">#REF!</definedName>
    <definedName name="yes3" localSheetId="3">#REF!</definedName>
    <definedName name="yes3">#REF!</definedName>
    <definedName name="yes4" localSheetId="3">#REF!</definedName>
    <definedName name="yes4">#REF!</definedName>
    <definedName name="yes5" localSheetId="3">#REF!</definedName>
    <definedName name="yes5">#REF!</definedName>
    <definedName name="yes6" localSheetId="3">#REF!</definedName>
    <definedName name="yes6">#REF!</definedName>
    <definedName name="yes7" localSheetId="3">#REF!</definedName>
    <definedName name="yes7">#REF!</definedName>
    <definedName name="yes8" localSheetId="3">#REF!</definedName>
    <definedName name="yes8">#REF!</definedName>
    <definedName name="yes9" localSheetId="3">#REF!</definedName>
    <definedName name="yes9">#REF!</definedName>
    <definedName name="YesNo" localSheetId="3">#REF!</definedName>
    <definedName name="YesNo">#REF!</definedName>
    <definedName name="yr" localSheetId="3">#REF!</definedName>
    <definedName name="yr">#REF!</definedName>
    <definedName name="Yr1_Months_of_opn" localSheetId="3">#REF!</definedName>
    <definedName name="Yr1_Months_of_opn">#REF!</definedName>
    <definedName name="z" localSheetId="3">#REF!</definedName>
    <definedName name="z" localSheetId="0">#REF!</definedName>
    <definedName name="z" localSheetId="1">#REF!</definedName>
    <definedName name="z">#REF!</definedName>
    <definedName name="Z_D76C0740_B992_11D1_B744_006008CA297A_.wvu.FilterData" localSheetId="3"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3" hidden="1">#REF!</definedName>
    <definedName name="Z_D76C0740_B992_11D1_B744_006008CA297A_.wvu.PrintArea" localSheetId="0" hidden="1">#REF!</definedName>
    <definedName name="Z_D76C0740_B992_11D1_B744_006008CA297A_.wvu.PrintArea" hidden="1">#REF!</definedName>
    <definedName name="ZAlloc" localSheetId="3">#REF!</definedName>
    <definedName name="ZAlloc">#REF!</definedName>
    <definedName name="zep"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 l="1"/>
  <c r="F32" i="3" l="1"/>
  <c r="F69" i="3" a="1"/>
  <c r="F69" i="3" s="1"/>
  <c r="F8" i="3"/>
  <c r="E69" i="3" l="1" a="1"/>
  <c r="E69" i="3" s="1"/>
  <c r="B55" i="4" l="1"/>
  <c r="D56" i="4" s="1"/>
  <c r="H81" i="3"/>
  <c r="H81" i="3" a="1"/>
  <c r="F81" i="3" a="1"/>
  <c r="F81" i="3" s="1"/>
  <c r="R80" i="3"/>
  <c r="Q80" i="3"/>
  <c r="P80" i="3"/>
  <c r="O80" i="3"/>
  <c r="R79" i="3"/>
  <c r="Q79" i="3"/>
  <c r="P79" i="3"/>
  <c r="O79" i="3"/>
  <c r="R78" i="3"/>
  <c r="R81" i="3" s="1"/>
  <c r="P78" i="3"/>
  <c r="P81" i="3" s="1"/>
  <c r="O78" i="3"/>
  <c r="E81" i="3" a="1"/>
  <c r="E81" i="3" s="1"/>
  <c r="R75" i="3"/>
  <c r="P75" i="3"/>
  <c r="Q75" i="3"/>
  <c r="O75" i="3"/>
  <c r="R74" i="3"/>
  <c r="P74" i="3"/>
  <c r="O74" i="3"/>
  <c r="Q74" i="3"/>
  <c r="M69" i="3"/>
  <c r="L69" i="3"/>
  <c r="H69" i="3" a="1"/>
  <c r="H69" i="3" s="1"/>
  <c r="R68" i="3"/>
  <c r="P68" i="3"/>
  <c r="R67" i="3"/>
  <c r="P67" i="3"/>
  <c r="R66" i="3"/>
  <c r="P66" i="3"/>
  <c r="O66" i="3"/>
  <c r="Q66" i="3"/>
  <c r="R65" i="3"/>
  <c r="Q65" i="3"/>
  <c r="P65" i="3"/>
  <c r="O65" i="3"/>
  <c r="R64" i="3"/>
  <c r="P64" i="3"/>
  <c r="O64" i="3"/>
  <c r="Q64" i="3"/>
  <c r="R63" i="3"/>
  <c r="Q63" i="3"/>
  <c r="P63" i="3"/>
  <c r="O63" i="3"/>
  <c r="R62" i="3"/>
  <c r="P62" i="3"/>
  <c r="O62" i="3"/>
  <c r="Q62" i="3"/>
  <c r="R61" i="3"/>
  <c r="Q61" i="3"/>
  <c r="P61" i="3"/>
  <c r="O61" i="3"/>
  <c r="R60" i="3"/>
  <c r="Q60" i="3"/>
  <c r="P60" i="3"/>
  <c r="G69" i="3" a="1"/>
  <c r="G69" i="3" s="1"/>
  <c r="O60" i="3"/>
  <c r="H58" i="3"/>
  <c r="H58" i="3" a="1"/>
  <c r="F58" i="3"/>
  <c r="F58" i="3" a="1"/>
  <c r="R57" i="3"/>
  <c r="P57" i="3"/>
  <c r="O57" i="3"/>
  <c r="Q57" i="3"/>
  <c r="R56" i="3"/>
  <c r="P56" i="3"/>
  <c r="Q56" i="3"/>
  <c r="O56" i="3"/>
  <c r="R55" i="3"/>
  <c r="P55" i="3"/>
  <c r="O55" i="3"/>
  <c r="Q55" i="3"/>
  <c r="R54" i="3"/>
  <c r="Q54" i="3"/>
  <c r="P54" i="3"/>
  <c r="O54" i="3"/>
  <c r="R53" i="3"/>
  <c r="P53" i="3"/>
  <c r="R52" i="3"/>
  <c r="Q52" i="3"/>
  <c r="P52" i="3"/>
  <c r="O52" i="3"/>
  <c r="R51" i="3"/>
  <c r="P51" i="3"/>
  <c r="O51" i="3"/>
  <c r="Q51" i="3"/>
  <c r="R50" i="3"/>
  <c r="P50" i="3"/>
  <c r="Q50" i="3"/>
  <c r="O50" i="3"/>
  <c r="R49" i="3"/>
  <c r="P49" i="3"/>
  <c r="O49" i="3"/>
  <c r="J49" i="3"/>
  <c r="Q49" i="3"/>
  <c r="R48" i="3"/>
  <c r="Q48" i="3"/>
  <c r="P48" i="3"/>
  <c r="O48" i="3"/>
  <c r="R47" i="3"/>
  <c r="Q47" i="3"/>
  <c r="P47" i="3"/>
  <c r="O47" i="3"/>
  <c r="R46" i="3"/>
  <c r="Q46" i="3"/>
  <c r="P46" i="3"/>
  <c r="O46" i="3"/>
  <c r="R45" i="3"/>
  <c r="Q45" i="3"/>
  <c r="P45" i="3"/>
  <c r="O45" i="3"/>
  <c r="R44" i="3"/>
  <c r="Q44" i="3"/>
  <c r="P44" i="3"/>
  <c r="O44" i="3"/>
  <c r="R43" i="3"/>
  <c r="Q43" i="3"/>
  <c r="P43" i="3"/>
  <c r="O43" i="3"/>
  <c r="R42" i="3"/>
  <c r="P42" i="3"/>
  <c r="O42" i="3"/>
  <c r="Q42" i="3"/>
  <c r="R39" i="3"/>
  <c r="P39" i="3"/>
  <c r="U39" i="3"/>
  <c r="O39" i="3"/>
  <c r="U37" i="3"/>
  <c r="R37" i="3"/>
  <c r="Q37" i="3"/>
  <c r="P37" i="3"/>
  <c r="O37" i="3"/>
  <c r="R36" i="3"/>
  <c r="P36" i="3"/>
  <c r="O36" i="3"/>
  <c r="Q36" i="3"/>
  <c r="R35" i="3"/>
  <c r="Q35" i="3"/>
  <c r="P35" i="3"/>
  <c r="U35" i="3"/>
  <c r="O35" i="3"/>
  <c r="R34" i="3"/>
  <c r="P34" i="3"/>
  <c r="O34" i="3"/>
  <c r="U33" i="3"/>
  <c r="R33" i="3"/>
  <c r="Q33" i="3"/>
  <c r="P33" i="3"/>
  <c r="O33" i="3"/>
  <c r="R32" i="3"/>
  <c r="P32" i="3"/>
  <c r="O32" i="3"/>
  <c r="Q32" i="3"/>
  <c r="R31" i="3"/>
  <c r="P31" i="3"/>
  <c r="O31" i="3"/>
  <c r="Q31" i="3"/>
  <c r="R30" i="3"/>
  <c r="Q30" i="3"/>
  <c r="P30" i="3"/>
  <c r="U30" i="3"/>
  <c r="O30" i="3"/>
  <c r="L28" i="3"/>
  <c r="H28" i="3" a="1"/>
  <c r="H28" i="3" s="1"/>
  <c r="H38" i="3" s="1" a="1"/>
  <c r="H38" i="3" s="1"/>
  <c r="H40" i="3" s="1" a="1"/>
  <c r="H40" i="3" s="1"/>
  <c r="R40" i="3" s="1"/>
  <c r="F28" i="3" a="1"/>
  <c r="F28" i="3" s="1"/>
  <c r="F38" i="3" s="1" a="1"/>
  <c r="F38" i="3" s="1"/>
  <c r="U27" i="3"/>
  <c r="R27" i="3"/>
  <c r="Q27" i="3"/>
  <c r="P27" i="3"/>
  <c r="O27" i="3"/>
  <c r="R26" i="3"/>
  <c r="P26" i="3"/>
  <c r="O26" i="3"/>
  <c r="Q26" i="3"/>
  <c r="U25" i="3"/>
  <c r="R25" i="3"/>
  <c r="Q25" i="3"/>
  <c r="P25" i="3"/>
  <c r="O25" i="3"/>
  <c r="R24" i="3"/>
  <c r="Q24" i="3"/>
  <c r="P24" i="3"/>
  <c r="U24" i="3"/>
  <c r="O24" i="3"/>
  <c r="U23" i="3"/>
  <c r="R23" i="3"/>
  <c r="Q23" i="3"/>
  <c r="P23" i="3"/>
  <c r="O23" i="3"/>
  <c r="R22" i="3"/>
  <c r="Q22" i="3"/>
  <c r="P22" i="3"/>
  <c r="U22" i="3"/>
  <c r="O22" i="3"/>
  <c r="R21" i="3"/>
  <c r="P21" i="3"/>
  <c r="O21" i="3"/>
  <c r="U20" i="3"/>
  <c r="R20" i="3"/>
  <c r="Q20" i="3"/>
  <c r="P20" i="3"/>
  <c r="O20" i="3"/>
  <c r="R19" i="3"/>
  <c r="P19" i="3"/>
  <c r="O19" i="3"/>
  <c r="Q19" i="3"/>
  <c r="R18" i="3"/>
  <c r="P18" i="3"/>
  <c r="O18" i="3"/>
  <c r="R17" i="3"/>
  <c r="Q17" i="3"/>
  <c r="P17" i="3"/>
  <c r="U17" i="3"/>
  <c r="O17" i="3"/>
  <c r="U16" i="3"/>
  <c r="R16" i="3"/>
  <c r="Q16" i="3"/>
  <c r="P16" i="3"/>
  <c r="O16" i="3"/>
  <c r="R15" i="3"/>
  <c r="P15" i="3"/>
  <c r="O15" i="3"/>
  <c r="Q15" i="3"/>
  <c r="U14" i="3"/>
  <c r="R14" i="3"/>
  <c r="P14" i="3"/>
  <c r="O14" i="3"/>
  <c r="Q14" i="3"/>
  <c r="R13" i="3"/>
  <c r="Q13" i="3"/>
  <c r="P13" i="3"/>
  <c r="U13" i="3"/>
  <c r="O13" i="3"/>
  <c r="U12" i="3"/>
  <c r="R11" i="3"/>
  <c r="P11" i="3"/>
  <c r="O11" i="3"/>
  <c r="Q11" i="3"/>
  <c r="R10" i="3"/>
  <c r="Q10" i="3"/>
  <c r="P10" i="3"/>
  <c r="U10" i="3"/>
  <c r="O10" i="3"/>
  <c r="R8" i="3"/>
  <c r="R28" i="3" s="1"/>
  <c r="R38" i="3" s="1"/>
  <c r="P8" i="3"/>
  <c r="G5" i="3"/>
  <c r="G88" i="2"/>
  <c r="I82" i="2"/>
  <c r="I77" i="2"/>
  <c r="I76" i="2"/>
  <c r="I73" i="2"/>
  <c r="AZ71" i="2"/>
  <c r="AQ71" i="2"/>
  <c r="AB71" i="2"/>
  <c r="Y71" i="2"/>
  <c r="O71" i="2"/>
  <c r="CD70" i="2"/>
  <c r="AS70" i="2"/>
  <c r="AQ70" i="2"/>
  <c r="AP70" i="2"/>
  <c r="AO70" i="2"/>
  <c r="AB70" i="2"/>
  <c r="AA70" i="2"/>
  <c r="Y70" i="2"/>
  <c r="X70" i="2"/>
  <c r="W70" i="2"/>
  <c r="V70" i="2"/>
  <c r="O70" i="2"/>
  <c r="N70" i="2"/>
  <c r="M70" i="2"/>
  <c r="L70" i="2"/>
  <c r="J70" i="2"/>
  <c r="AZ69" i="2"/>
  <c r="AQ69" i="2"/>
  <c r="AB69" i="2"/>
  <c r="Y69" i="2"/>
  <c r="O69" i="2"/>
  <c r="AS68" i="2"/>
  <c r="AQ68" i="2"/>
  <c r="AP68" i="2"/>
  <c r="AO68" i="2"/>
  <c r="AB68" i="2"/>
  <c r="AA68" i="2"/>
  <c r="Y68" i="2"/>
  <c r="X68" i="2"/>
  <c r="W68" i="2"/>
  <c r="V68" i="2"/>
  <c r="O68" i="2"/>
  <c r="N68" i="2"/>
  <c r="M68" i="2"/>
  <c r="L68" i="2"/>
  <c r="J68" i="2"/>
  <c r="AZ67" i="2"/>
  <c r="AQ67" i="2"/>
  <c r="AB67" i="2"/>
  <c r="Y67" i="2"/>
  <c r="O67" i="2"/>
  <c r="M67" i="2"/>
  <c r="AZ66" i="2"/>
  <c r="AX66" i="2"/>
  <c r="AQ66" i="2"/>
  <c r="AP66" i="2"/>
  <c r="AB66" i="2"/>
  <c r="Y66" i="2"/>
  <c r="X66" i="2"/>
  <c r="W66" i="2"/>
  <c r="O66" i="2"/>
  <c r="N66" i="2"/>
  <c r="M66" i="2"/>
  <c r="AZ65" i="2"/>
  <c r="AX65" i="2"/>
  <c r="AQ65" i="2"/>
  <c r="AO65" i="2"/>
  <c r="AB65" i="2"/>
  <c r="Y65" i="2"/>
  <c r="W65" i="2"/>
  <c r="O65" i="2"/>
  <c r="M65" i="2"/>
  <c r="AW65" i="2"/>
  <c r="AZ64" i="2"/>
  <c r="AY64" i="2"/>
  <c r="AX64" i="2"/>
  <c r="AQ64" i="2"/>
  <c r="AP64" i="2"/>
  <c r="AB64" i="2"/>
  <c r="AA64" i="2"/>
  <c r="Y64" i="2"/>
  <c r="O64" i="2"/>
  <c r="X64" i="2"/>
  <c r="G64" i="2"/>
  <c r="G67" i="2" s="1" a="1"/>
  <c r="G67" i="2" s="1"/>
  <c r="AZ63" i="2"/>
  <c r="AX63" i="2"/>
  <c r="AW63" i="2"/>
  <c r="AQ63" i="2"/>
  <c r="AP63" i="2"/>
  <c r="AO63" i="2"/>
  <c r="AB63" i="2"/>
  <c r="Y63" i="2"/>
  <c r="W63" i="2"/>
  <c r="O63" i="2"/>
  <c r="M63" i="2"/>
  <c r="J63" i="2"/>
  <c r="X63" i="2"/>
  <c r="V63" i="2"/>
  <c r="AZ62" i="2"/>
  <c r="AY62" i="2"/>
  <c r="AX62" i="2"/>
  <c r="AW62" i="2"/>
  <c r="AS62" i="2"/>
  <c r="AQ62" i="2"/>
  <c r="AP62" i="2"/>
  <c r="AO62" i="2"/>
  <c r="AB62" i="2"/>
  <c r="AA62" i="2"/>
  <c r="Y62" i="2"/>
  <c r="X62" i="2"/>
  <c r="W62" i="2"/>
  <c r="V62" i="2"/>
  <c r="O62" i="2"/>
  <c r="N62" i="2"/>
  <c r="M62" i="2"/>
  <c r="L62" i="2"/>
  <c r="J62" i="2"/>
  <c r="AS61" i="2"/>
  <c r="AQ61" i="2"/>
  <c r="AP61" i="2"/>
  <c r="AO61" i="2"/>
  <c r="AB61" i="2"/>
  <c r="AA61" i="2"/>
  <c r="Y61" i="2"/>
  <c r="X61" i="2"/>
  <c r="W61" i="2"/>
  <c r="V61" i="2"/>
  <c r="O61" i="2"/>
  <c r="N61" i="2"/>
  <c r="M61" i="2"/>
  <c r="L61" i="2"/>
  <c r="J61" i="2"/>
  <c r="BF60" i="2"/>
  <c r="AZ60" i="2"/>
  <c r="AX60" i="2"/>
  <c r="AW60" i="2"/>
  <c r="AQ60" i="2"/>
  <c r="AP60" i="2"/>
  <c r="AO60" i="2"/>
  <c r="AB60" i="2"/>
  <c r="Y60" i="2"/>
  <c r="W60" i="2"/>
  <c r="O60" i="2"/>
  <c r="M60" i="2"/>
  <c r="J60" i="2"/>
  <c r="X60" i="2"/>
  <c r="V60" i="2"/>
  <c r="AZ59" i="2"/>
  <c r="AX59" i="2"/>
  <c r="AQ59" i="2"/>
  <c r="AB59" i="2"/>
  <c r="Y59" i="2"/>
  <c r="W59" i="2"/>
  <c r="O59" i="2"/>
  <c r="M59" i="2"/>
  <c r="K59" i="2"/>
  <c r="V59" i="2"/>
  <c r="AS58" i="2"/>
  <c r="AQ58" i="2"/>
  <c r="AP58" i="2"/>
  <c r="AO58" i="2"/>
  <c r="AB58" i="2"/>
  <c r="AA58" i="2"/>
  <c r="Y58" i="2"/>
  <c r="X58" i="2"/>
  <c r="W58" i="2"/>
  <c r="V58" i="2"/>
  <c r="O58" i="2"/>
  <c r="N58" i="2"/>
  <c r="M58" i="2"/>
  <c r="L58" i="2"/>
  <c r="J58" i="2"/>
  <c r="AS57" i="2"/>
  <c r="AQ57" i="2"/>
  <c r="AP57" i="2"/>
  <c r="AO57" i="2"/>
  <c r="AB57" i="2"/>
  <c r="AA57" i="2"/>
  <c r="Y57" i="2"/>
  <c r="X57" i="2"/>
  <c r="W57" i="2"/>
  <c r="V57" i="2"/>
  <c r="O57" i="2"/>
  <c r="N57" i="2"/>
  <c r="M57" i="2"/>
  <c r="L57" i="2"/>
  <c r="J57" i="2"/>
  <c r="AS56" i="2"/>
  <c r="AQ56" i="2"/>
  <c r="AP56" i="2"/>
  <c r="AO56" i="2"/>
  <c r="AB56" i="2"/>
  <c r="AA56" i="2"/>
  <c r="Y56" i="2"/>
  <c r="X56" i="2"/>
  <c r="W56" i="2"/>
  <c r="V56" i="2"/>
  <c r="O56" i="2"/>
  <c r="N56" i="2"/>
  <c r="M56" i="2"/>
  <c r="L56" i="2"/>
  <c r="J56" i="2"/>
  <c r="BE60" i="2"/>
  <c r="AZ55" i="2"/>
  <c r="AQ55" i="2"/>
  <c r="AB55" i="2"/>
  <c r="Y55" i="2"/>
  <c r="O55" i="2"/>
  <c r="AZ54" i="2"/>
  <c r="AY54" i="2"/>
  <c r="AX54" i="2"/>
  <c r="AQ54" i="2"/>
  <c r="AP54" i="2"/>
  <c r="AB54" i="2"/>
  <c r="AA54" i="2"/>
  <c r="Y54" i="2"/>
  <c r="W54" i="2"/>
  <c r="V54" i="2"/>
  <c r="O54" i="2"/>
  <c r="M54" i="2"/>
  <c r="L54" i="2"/>
  <c r="J54" i="2"/>
  <c r="X54" i="2"/>
  <c r="AW54" i="2"/>
  <c r="AZ53" i="2"/>
  <c r="AY53" i="2"/>
  <c r="AX53" i="2"/>
  <c r="AW53" i="2"/>
  <c r="AQ53" i="2"/>
  <c r="AP53" i="2"/>
  <c r="AO53" i="2"/>
  <c r="AB53" i="2"/>
  <c r="AA53" i="2"/>
  <c r="Y53" i="2"/>
  <c r="W53" i="2"/>
  <c r="V53" i="2"/>
  <c r="O53" i="2"/>
  <c r="M53" i="2"/>
  <c r="L53" i="2"/>
  <c r="J53" i="2"/>
  <c r="X53" i="2"/>
  <c r="AZ52" i="2"/>
  <c r="AY52" i="2"/>
  <c r="AX52" i="2"/>
  <c r="AS52" i="2"/>
  <c r="AQ52" i="2"/>
  <c r="AB52" i="2"/>
  <c r="AA52" i="2"/>
  <c r="Y52" i="2"/>
  <c r="W52" i="2"/>
  <c r="O52" i="2"/>
  <c r="M52" i="2"/>
  <c r="AP52" i="2"/>
  <c r="BF51" i="2"/>
  <c r="BE51" i="2"/>
  <c r="AZ51" i="2"/>
  <c r="AW51" i="2"/>
  <c r="AQ51" i="2"/>
  <c r="AO51" i="2"/>
  <c r="AB51" i="2"/>
  <c r="Y51" i="2"/>
  <c r="X51" i="2"/>
  <c r="W51" i="2"/>
  <c r="O51" i="2"/>
  <c r="M51" i="2"/>
  <c r="J51" i="2"/>
  <c r="AS51" i="2"/>
  <c r="G51" i="2"/>
  <c r="V51" i="2"/>
  <c r="BY50" i="2"/>
  <c r="AZ50" i="2"/>
  <c r="AX50" i="2"/>
  <c r="AW50" i="2"/>
  <c r="AQ50" i="2"/>
  <c r="AB50" i="2"/>
  <c r="Y50" i="2"/>
  <c r="W50" i="2"/>
  <c r="O50" i="2"/>
  <c r="M50" i="2"/>
  <c r="AO50" i="2"/>
  <c r="AZ49" i="2"/>
  <c r="AY49" i="2"/>
  <c r="AX49" i="2"/>
  <c r="AS49" i="2"/>
  <c r="AQ49" i="2"/>
  <c r="AB49" i="2"/>
  <c r="AA49" i="2"/>
  <c r="Y49" i="2"/>
  <c r="W49" i="2"/>
  <c r="V49" i="2"/>
  <c r="O49" i="2"/>
  <c r="M49" i="2"/>
  <c r="L49" i="2"/>
  <c r="J49" i="2"/>
  <c r="BY48" i="2"/>
  <c r="AS48" i="2"/>
  <c r="AQ48" i="2"/>
  <c r="AP48" i="2"/>
  <c r="AO48" i="2"/>
  <c r="AB48" i="2"/>
  <c r="AA48" i="2"/>
  <c r="Y48" i="2"/>
  <c r="X48" i="2"/>
  <c r="W48" i="2"/>
  <c r="V48" i="2"/>
  <c r="O48" i="2"/>
  <c r="N48" i="2"/>
  <c r="M48" i="2"/>
  <c r="L48" i="2"/>
  <c r="J48" i="2"/>
  <c r="AS47" i="2"/>
  <c r="AQ47" i="2"/>
  <c r="AP47" i="2"/>
  <c r="AO47" i="2"/>
  <c r="AB47" i="2"/>
  <c r="AA47" i="2"/>
  <c r="Y47" i="2"/>
  <c r="X47" i="2"/>
  <c r="W47" i="2"/>
  <c r="V47" i="2"/>
  <c r="O47" i="2"/>
  <c r="N47" i="2"/>
  <c r="M47" i="2"/>
  <c r="L47" i="2"/>
  <c r="J47" i="2"/>
  <c r="AS46" i="2"/>
  <c r="AQ46" i="2"/>
  <c r="AP46" i="2"/>
  <c r="AO46" i="2"/>
  <c r="AB46" i="2"/>
  <c r="AA46" i="2"/>
  <c r="Y46" i="2"/>
  <c r="X46" i="2"/>
  <c r="W46" i="2"/>
  <c r="V46" i="2"/>
  <c r="O46" i="2"/>
  <c r="N46" i="2"/>
  <c r="M46" i="2"/>
  <c r="L46" i="2"/>
  <c r="J46" i="2"/>
  <c r="AS45" i="2"/>
  <c r="AQ45" i="2"/>
  <c r="AP45" i="2"/>
  <c r="AO45" i="2"/>
  <c r="AB45" i="2"/>
  <c r="AA45" i="2"/>
  <c r="Y45" i="2"/>
  <c r="X45" i="2"/>
  <c r="W45" i="2"/>
  <c r="V45" i="2"/>
  <c r="O45" i="2"/>
  <c r="N45" i="2"/>
  <c r="M45" i="2"/>
  <c r="L45" i="2"/>
  <c r="J45" i="2"/>
  <c r="BY44" i="2"/>
  <c r="BF44" i="2"/>
  <c r="BF53" i="2" s="1"/>
  <c r="AZ44" i="2"/>
  <c r="AQ44" i="2"/>
  <c r="AB44" i="2"/>
  <c r="Y44" i="2"/>
  <c r="O44" i="2"/>
  <c r="CB43" i="2"/>
  <c r="CB44" i="2" s="1"/>
  <c r="AZ43" i="2"/>
  <c r="AY43" i="2"/>
  <c r="AX43" i="2"/>
  <c r="AW43" i="2"/>
  <c r="AS43" i="2"/>
  <c r="AQ43" i="2"/>
  <c r="AP43" i="2"/>
  <c r="AO43" i="2"/>
  <c r="AB43" i="2"/>
  <c r="AA43" i="2"/>
  <c r="Y43" i="2"/>
  <c r="X43" i="2"/>
  <c r="W43" i="2"/>
  <c r="V43" i="2"/>
  <c r="O43" i="2"/>
  <c r="N43" i="2"/>
  <c r="M43" i="2"/>
  <c r="L43" i="2"/>
  <c r="J43" i="2"/>
  <c r="AZ42" i="2"/>
  <c r="AQ42" i="2"/>
  <c r="AB42" i="2"/>
  <c r="Y42" i="2"/>
  <c r="O42" i="2"/>
  <c r="M42" i="2"/>
  <c r="G42" i="2" a="1"/>
  <c r="G42" i="2" s="1"/>
  <c r="F42" i="2" a="1"/>
  <c r="F42" i="2" s="1"/>
  <c r="AZ41" i="2"/>
  <c r="AX41" i="2"/>
  <c r="AW41" i="2"/>
  <c r="AQ41" i="2"/>
  <c r="AO41" i="2"/>
  <c r="AB41" i="2"/>
  <c r="Y41" i="2"/>
  <c r="W41" i="2"/>
  <c r="O41" i="2"/>
  <c r="M41" i="2"/>
  <c r="J41" i="2"/>
  <c r="V41" i="2"/>
  <c r="AZ40" i="2"/>
  <c r="AY40" i="2"/>
  <c r="AX40" i="2"/>
  <c r="AS40" i="2"/>
  <c r="AQ40" i="2"/>
  <c r="AP40" i="2"/>
  <c r="AB40" i="2"/>
  <c r="AA40" i="2"/>
  <c r="Y40" i="2"/>
  <c r="W40" i="2"/>
  <c r="V40" i="2"/>
  <c r="O40" i="2"/>
  <c r="M40" i="2"/>
  <c r="L40" i="2"/>
  <c r="X40" i="2"/>
  <c r="J40" i="2"/>
  <c r="AS39" i="2"/>
  <c r="AQ39" i="2"/>
  <c r="AP39" i="2"/>
  <c r="AO39" i="2"/>
  <c r="AB39" i="2"/>
  <c r="AA39" i="2"/>
  <c r="Y39" i="2"/>
  <c r="X39" i="2"/>
  <c r="W39" i="2"/>
  <c r="V39" i="2"/>
  <c r="O39" i="2"/>
  <c r="N39" i="2"/>
  <c r="M39" i="2"/>
  <c r="L39" i="2"/>
  <c r="J39" i="2"/>
  <c r="AS38" i="2"/>
  <c r="AQ38" i="2"/>
  <c r="AP38" i="2"/>
  <c r="AO38" i="2"/>
  <c r="AB38" i="2"/>
  <c r="AA38" i="2"/>
  <c r="Y38" i="2"/>
  <c r="X38" i="2"/>
  <c r="W38" i="2"/>
  <c r="V38" i="2"/>
  <c r="O38" i="2"/>
  <c r="N38" i="2"/>
  <c r="M38" i="2"/>
  <c r="L38" i="2"/>
  <c r="J38" i="2"/>
  <c r="AS37" i="2"/>
  <c r="AQ37" i="2"/>
  <c r="AP37" i="2"/>
  <c r="AO37" i="2"/>
  <c r="AB37" i="2"/>
  <c r="AA37" i="2"/>
  <c r="Y37" i="2"/>
  <c r="X37" i="2"/>
  <c r="W37" i="2"/>
  <c r="V37" i="2"/>
  <c r="O37" i="2"/>
  <c r="N37" i="2"/>
  <c r="M37" i="2"/>
  <c r="L37" i="2"/>
  <c r="J37" i="2"/>
  <c r="AY36" i="2"/>
  <c r="AQ36" i="2"/>
  <c r="AB36" i="2"/>
  <c r="Y36" i="2"/>
  <c r="O36" i="2"/>
  <c r="AS35" i="2"/>
  <c r="AQ35" i="2"/>
  <c r="AP35" i="2"/>
  <c r="AO35" i="2"/>
  <c r="AB35" i="2"/>
  <c r="AA35" i="2"/>
  <c r="Y35" i="2"/>
  <c r="X35" i="2"/>
  <c r="W35" i="2"/>
  <c r="V35" i="2"/>
  <c r="O35" i="2"/>
  <c r="N35" i="2"/>
  <c r="M35" i="2"/>
  <c r="L35" i="2"/>
  <c r="J35" i="2"/>
  <c r="BF34" i="2"/>
  <c r="BE34" i="2"/>
  <c r="AY34" i="2"/>
  <c r="AU34" i="2"/>
  <c r="AQ34" i="2"/>
  <c r="AB34" i="2"/>
  <c r="Y34" i="2"/>
  <c r="O34" i="2"/>
  <c r="G34" i="2" a="1"/>
  <c r="G34" i="2" s="1"/>
  <c r="J33" i="2"/>
  <c r="AZ32" i="2"/>
  <c r="AY32" i="2"/>
  <c r="AX32" i="2"/>
  <c r="AQ32" i="2"/>
  <c r="AP32" i="2"/>
  <c r="AB32" i="2"/>
  <c r="AA32" i="2"/>
  <c r="Y32" i="2"/>
  <c r="O32" i="2"/>
  <c r="J32" i="2"/>
  <c r="X32" i="2"/>
  <c r="G32" i="2"/>
  <c r="W32" i="2" s="1"/>
  <c r="AW32" i="2"/>
  <c r="AZ31" i="2"/>
  <c r="AY31" i="2"/>
  <c r="AX31" i="2"/>
  <c r="AW31" i="2"/>
  <c r="AQ31" i="2"/>
  <c r="AP31" i="2"/>
  <c r="AO31" i="2"/>
  <c r="AB31" i="2"/>
  <c r="Y31" i="2"/>
  <c r="W31" i="2"/>
  <c r="V31" i="2"/>
  <c r="O31" i="2"/>
  <c r="M31" i="2"/>
  <c r="L31" i="2"/>
  <c r="J31" i="2"/>
  <c r="AS31" i="2"/>
  <c r="AZ30" i="2"/>
  <c r="AX30" i="2"/>
  <c r="AW30" i="2"/>
  <c r="AQ30" i="2"/>
  <c r="AO30" i="2"/>
  <c r="AB30" i="2"/>
  <c r="Y30" i="2"/>
  <c r="W30" i="2"/>
  <c r="V30" i="2"/>
  <c r="O30" i="2"/>
  <c r="M30" i="2"/>
  <c r="L30" i="2"/>
  <c r="J30" i="2"/>
  <c r="AS30" i="2"/>
  <c r="AZ29" i="2"/>
  <c r="AX29" i="2"/>
  <c r="AW29" i="2"/>
  <c r="AQ29" i="2"/>
  <c r="AO29" i="2"/>
  <c r="AB29" i="2"/>
  <c r="AA29" i="2"/>
  <c r="Y29" i="2"/>
  <c r="W29" i="2"/>
  <c r="V29" i="2"/>
  <c r="O29" i="2"/>
  <c r="M29" i="2"/>
  <c r="L29" i="2"/>
  <c r="J29" i="2"/>
  <c r="E87" i="3"/>
  <c r="BF28" i="2"/>
  <c r="BF32" i="2" s="1"/>
  <c r="BF48" i="2" s="1"/>
  <c r="AZ28" i="2"/>
  <c r="AX28" i="2"/>
  <c r="AU28" i="2"/>
  <c r="AS28" i="2"/>
  <c r="AQ28" i="2"/>
  <c r="AB28" i="2"/>
  <c r="AA28" i="2"/>
  <c r="Y28" i="2"/>
  <c r="W28" i="2"/>
  <c r="V28" i="2"/>
  <c r="O28" i="2"/>
  <c r="M28" i="2"/>
  <c r="L28" i="2"/>
  <c r="AP28" i="2"/>
  <c r="AZ27" i="2"/>
  <c r="AX27" i="2"/>
  <c r="AW27" i="2"/>
  <c r="AQ27" i="2"/>
  <c r="AB27" i="2"/>
  <c r="Y27" i="2"/>
  <c r="X27" i="2"/>
  <c r="W27" i="2"/>
  <c r="O27" i="2"/>
  <c r="N27" i="2"/>
  <c r="M27" i="2"/>
  <c r="AP27" i="2"/>
  <c r="J27" i="2"/>
  <c r="AS26" i="2"/>
  <c r="AQ26" i="2"/>
  <c r="AP26" i="2"/>
  <c r="AO26" i="2"/>
  <c r="AB26" i="2"/>
  <c r="AA26" i="2"/>
  <c r="Y26" i="2"/>
  <c r="X26" i="2"/>
  <c r="W26" i="2"/>
  <c r="V26" i="2"/>
  <c r="O26" i="2"/>
  <c r="N26" i="2"/>
  <c r="M26" i="2"/>
  <c r="L26" i="2"/>
  <c r="J26" i="2"/>
  <c r="AZ25" i="2"/>
  <c r="AY25" i="2"/>
  <c r="AX25" i="2"/>
  <c r="AW25" i="2"/>
  <c r="AQ25" i="2"/>
  <c r="AB25" i="2"/>
  <c r="Y25" i="2"/>
  <c r="W25" i="2"/>
  <c r="V25" i="2"/>
  <c r="O25" i="2"/>
  <c r="M25" i="2"/>
  <c r="L25" i="2"/>
  <c r="BI32" i="2"/>
  <c r="BK32" i="2" s="1"/>
  <c r="AS24" i="2"/>
  <c r="AQ24" i="2"/>
  <c r="AP24" i="2"/>
  <c r="AO24" i="2"/>
  <c r="AB24" i="2"/>
  <c r="AA24" i="2"/>
  <c r="Y24" i="2"/>
  <c r="X24" i="2"/>
  <c r="W24" i="2"/>
  <c r="V24" i="2"/>
  <c r="O24" i="2"/>
  <c r="N24" i="2"/>
  <c r="M24" i="2"/>
  <c r="L24" i="2"/>
  <c r="J24" i="2"/>
  <c r="AS23" i="2"/>
  <c r="AQ23" i="2"/>
  <c r="AP23" i="2"/>
  <c r="AO23" i="2"/>
  <c r="AB23" i="2"/>
  <c r="AA23" i="2"/>
  <c r="Y23" i="2"/>
  <c r="X23" i="2"/>
  <c r="W23" i="2"/>
  <c r="V23" i="2"/>
  <c r="O23" i="2"/>
  <c r="N23" i="2"/>
  <c r="M23" i="2"/>
  <c r="L23" i="2"/>
  <c r="J23" i="2"/>
  <c r="AZ22" i="2"/>
  <c r="AQ22" i="2"/>
  <c r="AB22" i="2"/>
  <c r="Y22" i="2"/>
  <c r="O22" i="2"/>
  <c r="BD21" i="2"/>
  <c r="BC21" i="2"/>
  <c r="AZ21" i="2"/>
  <c r="AX21" i="2"/>
  <c r="AW21" i="2"/>
  <c r="AQ21" i="2"/>
  <c r="AO21" i="2"/>
  <c r="AB21" i="2"/>
  <c r="Y21" i="2"/>
  <c r="W21" i="2"/>
  <c r="O21" i="2"/>
  <c r="M21" i="2"/>
  <c r="J21" i="2"/>
  <c r="AZ20" i="2"/>
  <c r="AY20" i="2"/>
  <c r="AX20" i="2"/>
  <c r="AS20" i="2"/>
  <c r="AQ20" i="2"/>
  <c r="AP20" i="2"/>
  <c r="AB20" i="2"/>
  <c r="AA20" i="2"/>
  <c r="Y20" i="2"/>
  <c r="W20" i="2"/>
  <c r="V20" i="2"/>
  <c r="O20" i="2"/>
  <c r="M20" i="2"/>
  <c r="L20" i="2"/>
  <c r="J20" i="2"/>
  <c r="BC20" i="2"/>
  <c r="BC19" i="2"/>
  <c r="BE21" i="2" s="1"/>
  <c r="AZ19" i="2"/>
  <c r="AX19" i="2"/>
  <c r="AW19" i="2"/>
  <c r="AQ19" i="2"/>
  <c r="AO19" i="2"/>
  <c r="AB19" i="2"/>
  <c r="Y19" i="2"/>
  <c r="W19" i="2"/>
  <c r="V19" i="2"/>
  <c r="O19" i="2"/>
  <c r="M19" i="2"/>
  <c r="L19" i="2"/>
  <c r="J19" i="2"/>
  <c r="AS19" i="2"/>
  <c r="AZ18" i="2"/>
  <c r="AX18" i="2"/>
  <c r="AS18" i="2"/>
  <c r="AQ18" i="2"/>
  <c r="AP18" i="2"/>
  <c r="AB18" i="2"/>
  <c r="AA18" i="2"/>
  <c r="Y18" i="2"/>
  <c r="W18" i="2"/>
  <c r="V18" i="2"/>
  <c r="O18" i="2"/>
  <c r="J18" i="2"/>
  <c r="BQ18" i="2" s="1"/>
  <c r="G18" i="2"/>
  <c r="G22" i="2" s="1" a="1"/>
  <c r="G22" i="2" s="1"/>
  <c r="AW18" i="2"/>
  <c r="AZ17" i="2"/>
  <c r="AX17" i="2"/>
  <c r="AW17" i="2"/>
  <c r="AQ17" i="2"/>
  <c r="AO17" i="2"/>
  <c r="AB17" i="2"/>
  <c r="Y17" i="2"/>
  <c r="W17" i="2"/>
  <c r="V17" i="2"/>
  <c r="O17" i="2"/>
  <c r="M17" i="2"/>
  <c r="L17" i="2"/>
  <c r="J17" i="2"/>
  <c r="AS17" i="2"/>
  <c r="BE16" i="2"/>
  <c r="AZ16" i="2"/>
  <c r="AX16" i="2"/>
  <c r="AW16" i="2"/>
  <c r="AQ16" i="2"/>
  <c r="AO16" i="2"/>
  <c r="AB16" i="2"/>
  <c r="AA16" i="2"/>
  <c r="Y16" i="2"/>
  <c r="W16" i="2"/>
  <c r="V16" i="2"/>
  <c r="O16" i="2"/>
  <c r="M16" i="2"/>
  <c r="L16" i="2"/>
  <c r="J16" i="2"/>
  <c r="BQ16" i="2" s="1"/>
  <c r="AS16" i="2"/>
  <c r="AS15" i="2"/>
  <c r="AQ15" i="2"/>
  <c r="AP15" i="2"/>
  <c r="AO15" i="2"/>
  <c r="AB15" i="2"/>
  <c r="AA15" i="2"/>
  <c r="Y15" i="2"/>
  <c r="X15" i="2"/>
  <c r="W15" i="2"/>
  <c r="V15" i="2"/>
  <c r="O15" i="2"/>
  <c r="N15" i="2"/>
  <c r="M15" i="2"/>
  <c r="L15" i="2"/>
  <c r="J15" i="2"/>
  <c r="AZ14" i="2"/>
  <c r="AX14" i="2"/>
  <c r="AS14" i="2"/>
  <c r="AQ14" i="2"/>
  <c r="AB14" i="2"/>
  <c r="AA14" i="2"/>
  <c r="Y14" i="2"/>
  <c r="X14" i="2"/>
  <c r="W14" i="2"/>
  <c r="V14" i="2"/>
  <c r="O14" i="2"/>
  <c r="N14" i="2"/>
  <c r="M14" i="2"/>
  <c r="L14" i="2"/>
  <c r="AP14" i="2"/>
  <c r="J14" i="2"/>
  <c r="BQ14" i="2" s="1"/>
  <c r="AZ13" i="2"/>
  <c r="AX13" i="2"/>
  <c r="AW13" i="2"/>
  <c r="AQ13" i="2"/>
  <c r="AO13" i="2"/>
  <c r="AB13" i="2"/>
  <c r="Y13" i="2"/>
  <c r="W13" i="2"/>
  <c r="V13" i="2"/>
  <c r="O13" i="2"/>
  <c r="M13" i="2"/>
  <c r="L13" i="2"/>
  <c r="J13" i="2"/>
  <c r="BQ13" i="2" s="1"/>
  <c r="AZ12" i="2"/>
  <c r="AX12" i="2"/>
  <c r="AS12" i="2"/>
  <c r="AQ12" i="2"/>
  <c r="AP12" i="2"/>
  <c r="AB12" i="2"/>
  <c r="Y12" i="2"/>
  <c r="W12" i="2"/>
  <c r="O12" i="2"/>
  <c r="M12" i="2"/>
  <c r="AY12" i="2"/>
  <c r="AZ11" i="2"/>
  <c r="AY11" i="2"/>
  <c r="AX11" i="2"/>
  <c r="AW11" i="2"/>
  <c r="AQ11" i="2"/>
  <c r="AO11" i="2"/>
  <c r="AB11" i="2"/>
  <c r="AA11" i="2"/>
  <c r="Y11" i="2"/>
  <c r="W11" i="2"/>
  <c r="V11" i="2"/>
  <c r="O11" i="2"/>
  <c r="M11" i="2"/>
  <c r="L11" i="2"/>
  <c r="AP11" i="2"/>
  <c r="J11" i="2"/>
  <c r="BQ11" i="2" s="1"/>
  <c r="AZ10" i="2"/>
  <c r="AY10" i="2"/>
  <c r="AX10" i="2"/>
  <c r="AS10" i="2"/>
  <c r="AQ10" i="2"/>
  <c r="AP10" i="2"/>
  <c r="AB10" i="2"/>
  <c r="AA10" i="2"/>
  <c r="Y10" i="2"/>
  <c r="W10" i="2"/>
  <c r="O10" i="2"/>
  <c r="M10" i="2"/>
  <c r="J10" i="2"/>
  <c r="BQ10" i="2" s="1"/>
  <c r="X10" i="2"/>
  <c r="H6" i="2"/>
  <c r="I5" i="2"/>
  <c r="H5" i="2"/>
  <c r="BC2" i="2"/>
  <c r="Y124" i="1"/>
  <c r="S124" i="1"/>
  <c r="Q124" i="1"/>
  <c r="P124" i="1"/>
  <c r="O124" i="1"/>
  <c r="L124" i="1" s="1"/>
  <c r="N124" i="1"/>
  <c r="I124" i="1"/>
  <c r="F124" i="1"/>
  <c r="Y123" i="1"/>
  <c r="Q123" i="1"/>
  <c r="P123" i="1"/>
  <c r="S123" i="1" s="1"/>
  <c r="O123" i="1"/>
  <c r="L123" i="1" s="1"/>
  <c r="F123" i="1"/>
  <c r="I123" i="1" s="1"/>
  <c r="O113" i="1"/>
  <c r="I113" i="1"/>
  <c r="O83" i="1"/>
  <c r="I83" i="1"/>
  <c r="O82" i="1"/>
  <c r="I82" i="1"/>
  <c r="AM76" i="1"/>
  <c r="AL76" i="1"/>
  <c r="AK76" i="1"/>
  <c r="Y76" i="1"/>
  <c r="T76" i="1"/>
  <c r="O76" i="1"/>
  <c r="J76" i="1"/>
  <c r="I76" i="1"/>
  <c r="AZ72" i="1"/>
  <c r="AY72" i="1"/>
  <c r="AX72" i="1"/>
  <c r="AW72" i="1"/>
  <c r="AG72" i="1"/>
  <c r="BU71" i="1"/>
  <c r="BT71" i="1"/>
  <c r="BS71" i="1"/>
  <c r="BR71" i="1"/>
  <c r="BP71" i="1"/>
  <c r="BO71" i="1"/>
  <c r="BN71" i="1"/>
  <c r="BM71" i="1"/>
  <c r="BL71" i="1"/>
  <c r="AZ71" i="1"/>
  <c r="AX71" i="1"/>
  <c r="AG71" i="1"/>
  <c r="AA71" i="1"/>
  <c r="BU70" i="1"/>
  <c r="BT70" i="1"/>
  <c r="BS70" i="1"/>
  <c r="BR70" i="1"/>
  <c r="BP70" i="1"/>
  <c r="BO70" i="1"/>
  <c r="BN70" i="1"/>
  <c r="BM70" i="1"/>
  <c r="BL70" i="1"/>
  <c r="AZ70" i="1"/>
  <c r="AX70" i="1"/>
  <c r="AG70" i="1"/>
  <c r="BU69" i="1"/>
  <c r="BT69" i="1"/>
  <c r="BS69" i="1"/>
  <c r="BR69" i="1"/>
  <c r="BQ69" i="1"/>
  <c r="BP69" i="1"/>
  <c r="BO69" i="1"/>
  <c r="BN69" i="1"/>
  <c r="BM69" i="1"/>
  <c r="BL69" i="1"/>
  <c r="AZ69" i="1"/>
  <c r="AY69" i="1"/>
  <c r="AX69" i="1"/>
  <c r="AW69" i="1"/>
  <c r="AG69" i="1"/>
  <c r="AZ68" i="1"/>
  <c r="AY68" i="1"/>
  <c r="AX68" i="1"/>
  <c r="AW68" i="1"/>
  <c r="CJ67" i="1"/>
  <c r="CI67" i="1"/>
  <c r="CH67" i="1"/>
  <c r="CG67" i="1"/>
  <c r="CF67" i="1"/>
  <c r="CE67" i="1"/>
  <c r="CD67" i="1"/>
  <c r="CC67" i="1"/>
  <c r="CB67" i="1"/>
  <c r="CA67" i="1"/>
  <c r="BU67" i="1"/>
  <c r="BT67" i="1"/>
  <c r="BS67" i="1"/>
  <c r="BR67" i="1"/>
  <c r="BQ67" i="1"/>
  <c r="BP67" i="1"/>
  <c r="BO67" i="1"/>
  <c r="BN67" i="1"/>
  <c r="BM67" i="1"/>
  <c r="BL67" i="1"/>
  <c r="AZ67" i="1"/>
  <c r="AY67" i="1"/>
  <c r="AX67" i="1"/>
  <c r="AW67" i="1"/>
  <c r="U67" i="1"/>
  <c r="P67" i="1"/>
  <c r="O67" i="1"/>
  <c r="AZ66" i="1"/>
  <c r="AY66" i="1"/>
  <c r="AX66" i="1"/>
  <c r="AW66" i="1"/>
  <c r="AG66" i="1"/>
  <c r="CJ65" i="1"/>
  <c r="CI65" i="1"/>
  <c r="CH65" i="1"/>
  <c r="CF65" i="1"/>
  <c r="CE65" i="1"/>
  <c r="CC65" i="1"/>
  <c r="CB65" i="1"/>
  <c r="CA65" i="1"/>
  <c r="BU65" i="1"/>
  <c r="BT65" i="1"/>
  <c r="BS65" i="1"/>
  <c r="BQ65" i="1"/>
  <c r="BP65" i="1"/>
  <c r="BO65" i="1"/>
  <c r="BN65" i="1"/>
  <c r="BM65" i="1"/>
  <c r="BL65" i="1"/>
  <c r="AZ65" i="1"/>
  <c r="AY65" i="1"/>
  <c r="AX65" i="1"/>
  <c r="AW65" i="1"/>
  <c r="AG65" i="1"/>
  <c r="X65" i="1"/>
  <c r="CG65" i="1" s="1"/>
  <c r="U65" i="1"/>
  <c r="T65" i="1"/>
  <c r="O65" i="1"/>
  <c r="L65" i="1" s="1"/>
  <c r="N65" i="1"/>
  <c r="I65" i="1"/>
  <c r="CD65" i="1" s="1"/>
  <c r="AZ64" i="1"/>
  <c r="AY64" i="1"/>
  <c r="AX64" i="1"/>
  <c r="AW64" i="1"/>
  <c r="AG64" i="1"/>
  <c r="CJ63" i="1"/>
  <c r="CI63" i="1"/>
  <c r="CH63" i="1"/>
  <c r="CG63" i="1"/>
  <c r="CF63" i="1"/>
  <c r="CE63" i="1"/>
  <c r="CD63" i="1"/>
  <c r="CC63" i="1"/>
  <c r="CB63" i="1"/>
  <c r="CA63" i="1"/>
  <c r="BU63" i="1"/>
  <c r="BT63" i="1"/>
  <c r="BS63" i="1"/>
  <c r="BR63" i="1"/>
  <c r="BQ63" i="1"/>
  <c r="BP63" i="1"/>
  <c r="BO63" i="1"/>
  <c r="BN63" i="1"/>
  <c r="BM63" i="1"/>
  <c r="BL63" i="1"/>
  <c r="AZ63" i="1"/>
  <c r="AY63" i="1"/>
  <c r="AX63" i="1"/>
  <c r="AW63" i="1"/>
  <c r="AG63" i="1"/>
  <c r="M63" i="1"/>
  <c r="L63" i="1"/>
  <c r="CJ62" i="1"/>
  <c r="CH62" i="1"/>
  <c r="CF62" i="1"/>
  <c r="CE62" i="1"/>
  <c r="CD62" i="1"/>
  <c r="CC62" i="1"/>
  <c r="CB62" i="1"/>
  <c r="CA62" i="1"/>
  <c r="BU62" i="1"/>
  <c r="BT62" i="1"/>
  <c r="BS62" i="1"/>
  <c r="BP62" i="1"/>
  <c r="BO62" i="1"/>
  <c r="BN62" i="1"/>
  <c r="BM62" i="1"/>
  <c r="BL62" i="1"/>
  <c r="AZ62" i="1"/>
  <c r="AY62" i="1"/>
  <c r="AX62" i="1"/>
  <c r="AG62" i="1"/>
  <c r="U62" i="1"/>
  <c r="BU61" i="1"/>
  <c r="BT61" i="1"/>
  <c r="BS61" i="1"/>
  <c r="BR61" i="1"/>
  <c r="BQ61" i="1"/>
  <c r="BP61" i="1"/>
  <c r="BO61" i="1"/>
  <c r="BN61" i="1"/>
  <c r="BM61" i="1"/>
  <c r="BL61" i="1"/>
  <c r="AZ61" i="1"/>
  <c r="AY61" i="1"/>
  <c r="AX61" i="1"/>
  <c r="AW61" i="1"/>
  <c r="AG61" i="1"/>
  <c r="AZ60" i="1"/>
  <c r="AY60" i="1"/>
  <c r="AX60" i="1"/>
  <c r="AW60" i="1"/>
  <c r="AG60" i="1"/>
  <c r="CJ59" i="1"/>
  <c r="CI59" i="1"/>
  <c r="CH59" i="1"/>
  <c r="CG59" i="1"/>
  <c r="CF59" i="1"/>
  <c r="CE59" i="1"/>
  <c r="CD59" i="1"/>
  <c r="CC59" i="1"/>
  <c r="CB59" i="1"/>
  <c r="CA59" i="1"/>
  <c r="BU59" i="1"/>
  <c r="BT59" i="1"/>
  <c r="BS59" i="1"/>
  <c r="BR59" i="1"/>
  <c r="BQ59" i="1"/>
  <c r="BP59" i="1"/>
  <c r="BO59" i="1"/>
  <c r="BN59" i="1"/>
  <c r="BM59" i="1"/>
  <c r="BL59" i="1"/>
  <c r="AZ59" i="1"/>
  <c r="AY59" i="1"/>
  <c r="AX59" i="1"/>
  <c r="AW59" i="1"/>
  <c r="M59" i="1"/>
  <c r="L59" i="1"/>
  <c r="CJ58" i="1"/>
  <c r="CH58" i="1"/>
  <c r="CF58" i="1"/>
  <c r="CE58" i="1"/>
  <c r="CD58" i="1"/>
  <c r="CC58" i="1"/>
  <c r="CB58" i="1"/>
  <c r="CA58" i="1"/>
  <c r="BU58" i="1"/>
  <c r="BT58" i="1"/>
  <c r="BS58" i="1"/>
  <c r="BP58" i="1"/>
  <c r="BO58" i="1"/>
  <c r="BN58" i="1"/>
  <c r="BM58" i="1"/>
  <c r="BL58" i="1"/>
  <c r="AZ58" i="1"/>
  <c r="AY58" i="1"/>
  <c r="AX58" i="1"/>
  <c r="AG58" i="1"/>
  <c r="AA58" i="1" a="1"/>
  <c r="AA58" i="1" s="1"/>
  <c r="Y58" i="1" a="1"/>
  <c r="Y58" i="1" s="1"/>
  <c r="BQ58" i="1" s="1"/>
  <c r="X58" i="1" a="1"/>
  <c r="X58" i="1" s="1"/>
  <c r="U58" i="1" a="1"/>
  <c r="U58" i="1" s="1"/>
  <c r="R58" i="1" a="1"/>
  <c r="R58" i="1" s="1"/>
  <c r="O58" i="1" a="1"/>
  <c r="O58" i="1" s="1"/>
  <c r="BU57" i="1"/>
  <c r="BT57" i="1"/>
  <c r="BS57" i="1"/>
  <c r="BR57" i="1"/>
  <c r="BQ57" i="1"/>
  <c r="BP57" i="1"/>
  <c r="BO57" i="1"/>
  <c r="BN57" i="1"/>
  <c r="BM57" i="1"/>
  <c r="BL57" i="1"/>
  <c r="AZ57" i="1"/>
  <c r="AY57" i="1"/>
  <c r="AX57" i="1"/>
  <c r="AW57" i="1"/>
  <c r="AG57" i="1"/>
  <c r="AZ56" i="1"/>
  <c r="AY56" i="1"/>
  <c r="AX56" i="1"/>
  <c r="AW56" i="1"/>
  <c r="AG56" i="1"/>
  <c r="CJ55" i="1"/>
  <c r="CI55" i="1"/>
  <c r="CH55" i="1"/>
  <c r="CG55" i="1"/>
  <c r="CF55" i="1"/>
  <c r="CE55" i="1"/>
  <c r="CD55" i="1"/>
  <c r="CC55" i="1"/>
  <c r="CB55" i="1"/>
  <c r="CA55" i="1"/>
  <c r="BU55" i="1"/>
  <c r="BT55" i="1"/>
  <c r="BS55" i="1"/>
  <c r="BR55" i="1"/>
  <c r="BQ55" i="1"/>
  <c r="BP55" i="1"/>
  <c r="BO55" i="1"/>
  <c r="BN55" i="1"/>
  <c r="BM55" i="1"/>
  <c r="BL55" i="1"/>
  <c r="AZ55" i="1"/>
  <c r="AY55" i="1"/>
  <c r="AX55" i="1"/>
  <c r="AW55" i="1"/>
  <c r="M55" i="1"/>
  <c r="L55" i="1"/>
  <c r="CJ54" i="1"/>
  <c r="CH54" i="1"/>
  <c r="CF54" i="1"/>
  <c r="CE54" i="1"/>
  <c r="CD54" i="1"/>
  <c r="CC54" i="1"/>
  <c r="CB54" i="1"/>
  <c r="CA54" i="1"/>
  <c r="BU54" i="1"/>
  <c r="BT54" i="1"/>
  <c r="BS54" i="1"/>
  <c r="BP54" i="1"/>
  <c r="BO54" i="1"/>
  <c r="BN54" i="1"/>
  <c r="BM54" i="1"/>
  <c r="BL54" i="1"/>
  <c r="AZ54" i="1"/>
  <c r="AY54" i="1"/>
  <c r="AX54" i="1"/>
  <c r="AG54" i="1"/>
  <c r="U54" i="1"/>
  <c r="BU53" i="1"/>
  <c r="BT53" i="1"/>
  <c r="BS53" i="1"/>
  <c r="BR53" i="1"/>
  <c r="BQ53" i="1"/>
  <c r="BP53" i="1"/>
  <c r="BO53" i="1"/>
  <c r="BN53" i="1"/>
  <c r="BM53" i="1"/>
  <c r="BL53" i="1"/>
  <c r="AZ53" i="1"/>
  <c r="AY53" i="1"/>
  <c r="AX53" i="1"/>
  <c r="AW53" i="1"/>
  <c r="AG53" i="1"/>
  <c r="CJ52" i="1"/>
  <c r="CH52" i="1"/>
  <c r="CF52" i="1"/>
  <c r="CE52" i="1"/>
  <c r="CC52" i="1"/>
  <c r="CA52" i="1"/>
  <c r="BU52" i="1"/>
  <c r="BT52" i="1"/>
  <c r="BS52" i="1"/>
  <c r="BP52" i="1"/>
  <c r="BO52" i="1"/>
  <c r="BN52" i="1"/>
  <c r="BM52" i="1"/>
  <c r="BL52" i="1"/>
  <c r="AZ52" i="1"/>
  <c r="AX52" i="1"/>
  <c r="AG52" i="1"/>
  <c r="CJ51" i="1"/>
  <c r="CH51" i="1"/>
  <c r="CG51" i="1"/>
  <c r="CF51" i="1"/>
  <c r="CE51" i="1"/>
  <c r="CD51" i="1"/>
  <c r="CC51" i="1"/>
  <c r="CB51" i="1"/>
  <c r="CA51" i="1"/>
  <c r="BU51" i="1"/>
  <c r="BT51" i="1"/>
  <c r="BS51" i="1"/>
  <c r="BR51" i="1"/>
  <c r="BQ51" i="1"/>
  <c r="BP51" i="1"/>
  <c r="BO51" i="1"/>
  <c r="BN51" i="1"/>
  <c r="BM51" i="1"/>
  <c r="BL51" i="1"/>
  <c r="AZ51" i="1"/>
  <c r="AY51" i="1"/>
  <c r="AX51" i="1"/>
  <c r="AW51" i="1"/>
  <c r="CI51" i="1"/>
  <c r="Q51" i="1"/>
  <c r="S51" i="1"/>
  <c r="AG48" i="1" s="1"/>
  <c r="N51" i="1"/>
  <c r="M51" i="1"/>
  <c r="L51" i="1"/>
  <c r="F51" i="1"/>
  <c r="CJ50" i="1"/>
  <c r="CI50" i="1"/>
  <c r="CH50" i="1"/>
  <c r="CG50" i="1"/>
  <c r="CF50" i="1"/>
  <c r="CE50" i="1"/>
  <c r="CD50" i="1"/>
  <c r="CC50" i="1"/>
  <c r="CB50" i="1"/>
  <c r="CA50" i="1"/>
  <c r="BU50" i="1"/>
  <c r="BT50" i="1"/>
  <c r="BS50" i="1"/>
  <c r="BR50" i="1"/>
  <c r="BQ50" i="1"/>
  <c r="BP50" i="1"/>
  <c r="BO50" i="1"/>
  <c r="BN50" i="1"/>
  <c r="BM50" i="1"/>
  <c r="BL50" i="1"/>
  <c r="AZ50" i="1"/>
  <c r="AY50" i="1"/>
  <c r="AX50" i="1"/>
  <c r="AW50" i="1"/>
  <c r="AG50" i="1"/>
  <c r="AD50" i="1"/>
  <c r="AC50" i="1"/>
  <c r="AB50" i="1"/>
  <c r="AA50" i="1"/>
  <c r="Z50" i="1"/>
  <c r="Q50" i="1"/>
  <c r="S50" i="1"/>
  <c r="AG47" i="1" s="1"/>
  <c r="P50" i="1"/>
  <c r="M50" i="1"/>
  <c r="M58" i="1" s="1" a="1"/>
  <c r="M58" i="1" s="1"/>
  <c r="F50" i="1"/>
  <c r="CJ49" i="1"/>
  <c r="CI49" i="1"/>
  <c r="CH49" i="1"/>
  <c r="CG49" i="1"/>
  <c r="CF49" i="1"/>
  <c r="CE49" i="1"/>
  <c r="CC49" i="1"/>
  <c r="CB49" i="1"/>
  <c r="CA49" i="1"/>
  <c r="BU49" i="1"/>
  <c r="BT49" i="1"/>
  <c r="BS49" i="1"/>
  <c r="BR49" i="1"/>
  <c r="BQ49" i="1"/>
  <c r="BP49" i="1"/>
  <c r="BO49" i="1"/>
  <c r="BN49" i="1"/>
  <c r="BM49" i="1"/>
  <c r="BL49" i="1"/>
  <c r="AZ49" i="1"/>
  <c r="AY49" i="1"/>
  <c r="AX49" i="1"/>
  <c r="AW49" i="1"/>
  <c r="Q49" i="1"/>
  <c r="S49" i="1"/>
  <c r="N49" i="1"/>
  <c r="M49" i="1"/>
  <c r="L49" i="1"/>
  <c r="CD49" i="1"/>
  <c r="F49" i="1"/>
  <c r="CJ48" i="1"/>
  <c r="CI48" i="1"/>
  <c r="CH48" i="1"/>
  <c r="CG48" i="1"/>
  <c r="CF48" i="1"/>
  <c r="CE48" i="1"/>
  <c r="CD48" i="1"/>
  <c r="CC48" i="1"/>
  <c r="CB48" i="1"/>
  <c r="CA48" i="1"/>
  <c r="BU48" i="1"/>
  <c r="BT48" i="1"/>
  <c r="BS48" i="1"/>
  <c r="BR48" i="1"/>
  <c r="BQ48" i="1"/>
  <c r="BP48" i="1"/>
  <c r="BO48" i="1"/>
  <c r="BN48" i="1"/>
  <c r="BM48" i="1"/>
  <c r="BL48" i="1"/>
  <c r="AZ48" i="1"/>
  <c r="AY48" i="1"/>
  <c r="AX48" i="1"/>
  <c r="AW48" i="1"/>
  <c r="S48" i="1"/>
  <c r="Q48" i="1"/>
  <c r="N48" i="1"/>
  <c r="M48" i="1"/>
  <c r="L48" i="1"/>
  <c r="F48" i="1"/>
  <c r="BU47" i="1"/>
  <c r="BT47" i="1"/>
  <c r="BS47" i="1"/>
  <c r="BR47" i="1"/>
  <c r="BQ47" i="1"/>
  <c r="BP47" i="1"/>
  <c r="BO47" i="1"/>
  <c r="BN47" i="1"/>
  <c r="BM47" i="1"/>
  <c r="BL47" i="1"/>
  <c r="AZ47" i="1"/>
  <c r="AY47" i="1"/>
  <c r="AX47" i="1"/>
  <c r="AW47" i="1"/>
  <c r="AZ46" i="1"/>
  <c r="AY46" i="1"/>
  <c r="AX46" i="1"/>
  <c r="AW46" i="1"/>
  <c r="AG46" i="1"/>
  <c r="CJ45" i="1"/>
  <c r="CH45" i="1"/>
  <c r="CF45" i="1"/>
  <c r="CE45" i="1"/>
  <c r="CC45" i="1"/>
  <c r="CA45" i="1"/>
  <c r="BU45" i="1"/>
  <c r="BT45" i="1"/>
  <c r="BS45" i="1"/>
  <c r="BP45" i="1"/>
  <c r="BO45" i="1"/>
  <c r="BN45" i="1"/>
  <c r="BM45" i="1"/>
  <c r="BL45" i="1"/>
  <c r="AZ45" i="1"/>
  <c r="AX45" i="1"/>
  <c r="AG45" i="1"/>
  <c r="CJ44" i="1"/>
  <c r="CI44" i="1"/>
  <c r="CH44" i="1"/>
  <c r="CG44" i="1"/>
  <c r="CF44" i="1"/>
  <c r="CE44" i="1"/>
  <c r="CD44" i="1"/>
  <c r="CC44" i="1"/>
  <c r="CB44" i="1"/>
  <c r="CA44" i="1"/>
  <c r="AZ44" i="1"/>
  <c r="AY44" i="1"/>
  <c r="AX44" i="1"/>
  <c r="AW44" i="1"/>
  <c r="AG44" i="1"/>
  <c r="CJ43" i="1"/>
  <c r="CI43" i="1"/>
  <c r="CH43" i="1"/>
  <c r="CF43" i="1"/>
  <c r="CE43" i="1"/>
  <c r="CC43" i="1"/>
  <c r="CA43" i="1"/>
  <c r="BU43" i="1"/>
  <c r="BT43" i="1"/>
  <c r="BS43" i="1"/>
  <c r="BP43" i="1"/>
  <c r="BO43" i="1"/>
  <c r="BN43" i="1"/>
  <c r="BM43" i="1"/>
  <c r="BL43" i="1"/>
  <c r="AZ43" i="1"/>
  <c r="AX43" i="1"/>
  <c r="AG43" i="1"/>
  <c r="AF43" i="1"/>
  <c r="AF43" i="1" a="1"/>
  <c r="AE43" i="1" a="1"/>
  <c r="AE43" i="1" s="1"/>
  <c r="AB43" i="1"/>
  <c r="AA43" i="1"/>
  <c r="Z43" i="1"/>
  <c r="Y43" i="1" a="1"/>
  <c r="Y43" i="1" s="1"/>
  <c r="BQ43" i="1" s="1"/>
  <c r="X43" i="1"/>
  <c r="CG43" i="1" s="1"/>
  <c r="X43" i="1" a="1"/>
  <c r="T43" i="1" a="1"/>
  <c r="T43" i="1" s="1"/>
  <c r="R43" i="1"/>
  <c r="AG40" i="1" s="1"/>
  <c r="P43" i="1"/>
  <c r="J43" i="1"/>
  <c r="CB43" i="1" s="1"/>
  <c r="H43" i="1"/>
  <c r="G43" i="1"/>
  <c r="CJ42" i="1"/>
  <c r="CI42" i="1"/>
  <c r="CH42" i="1"/>
  <c r="CG42" i="1"/>
  <c r="CF42" i="1"/>
  <c r="CE42" i="1"/>
  <c r="CD42" i="1"/>
  <c r="CC42" i="1"/>
  <c r="CB42" i="1"/>
  <c r="CA42" i="1"/>
  <c r="BU42" i="1"/>
  <c r="BT42" i="1"/>
  <c r="BS42" i="1"/>
  <c r="BR42" i="1"/>
  <c r="BQ42" i="1"/>
  <c r="BP42" i="1"/>
  <c r="BO42" i="1"/>
  <c r="BN42" i="1"/>
  <c r="BM42" i="1"/>
  <c r="AZ42" i="1"/>
  <c r="AY42" i="1"/>
  <c r="AX42" i="1"/>
  <c r="AW42" i="1"/>
  <c r="AD42" i="1"/>
  <c r="AD43" i="1" s="1"/>
  <c r="AC42" i="1"/>
  <c r="S42" i="1"/>
  <c r="Q42" i="1"/>
  <c r="N42" i="1"/>
  <c r="L42" i="1"/>
  <c r="CJ41" i="1"/>
  <c r="CI41" i="1"/>
  <c r="CH41" i="1"/>
  <c r="CG41" i="1"/>
  <c r="CF41" i="1"/>
  <c r="CE41" i="1"/>
  <c r="CD41" i="1"/>
  <c r="CC41" i="1"/>
  <c r="CB41" i="1"/>
  <c r="CA41" i="1"/>
  <c r="AZ41" i="1"/>
  <c r="AX41" i="1"/>
  <c r="AW41" i="1"/>
  <c r="AG41" i="1"/>
  <c r="AD41" i="1"/>
  <c r="AC41" i="1"/>
  <c r="AC43" i="1" s="1"/>
  <c r="Q41" i="1"/>
  <c r="S41" i="1"/>
  <c r="S43" i="1" s="1"/>
  <c r="L43" i="1"/>
  <c r="N41" i="1"/>
  <c r="N43" i="1" s="1"/>
  <c r="M41" i="1"/>
  <c r="AY41" i="1"/>
  <c r="F41" i="1"/>
  <c r="BU40" i="1"/>
  <c r="BT40" i="1"/>
  <c r="BS40" i="1"/>
  <c r="BR40" i="1"/>
  <c r="BQ40" i="1"/>
  <c r="BP40" i="1"/>
  <c r="BO40" i="1"/>
  <c r="BN40" i="1"/>
  <c r="BM40" i="1"/>
  <c r="BL40" i="1"/>
  <c r="AZ40" i="1"/>
  <c r="AY40" i="1"/>
  <c r="AX40" i="1"/>
  <c r="AW40" i="1"/>
  <c r="AG39" i="1"/>
  <c r="K39" i="1"/>
  <c r="K45" i="1" s="1"/>
  <c r="CG38" i="1"/>
  <c r="CB38" i="1"/>
  <c r="AG38" i="1"/>
  <c r="L38" i="1"/>
  <c r="CJ37" i="1"/>
  <c r="CH37" i="1"/>
  <c r="CF37" i="1"/>
  <c r="CE37" i="1"/>
  <c r="CC37" i="1"/>
  <c r="CA37" i="1"/>
  <c r="BU37" i="1"/>
  <c r="BT37" i="1"/>
  <c r="BS37" i="1"/>
  <c r="BP37" i="1"/>
  <c r="BO37" i="1"/>
  <c r="BN37" i="1"/>
  <c r="BM37" i="1"/>
  <c r="BL37" i="1"/>
  <c r="AZ37" i="1"/>
  <c r="AX37" i="1"/>
  <c r="AG37" i="1"/>
  <c r="CJ36" i="1"/>
  <c r="CI36" i="1"/>
  <c r="CH36" i="1"/>
  <c r="CG36" i="1"/>
  <c r="CF36" i="1"/>
  <c r="CE36" i="1"/>
  <c r="CD36" i="1"/>
  <c r="CC36" i="1"/>
  <c r="CB36" i="1"/>
  <c r="CA36" i="1"/>
  <c r="BU36" i="1"/>
  <c r="BT36" i="1"/>
  <c r="BS36" i="1"/>
  <c r="BR36" i="1"/>
  <c r="BQ36" i="1"/>
  <c r="BP36" i="1"/>
  <c r="BO36" i="1"/>
  <c r="BN36" i="1"/>
  <c r="BM36" i="1"/>
  <c r="BL36" i="1"/>
  <c r="AZ36" i="1"/>
  <c r="AY36" i="1"/>
  <c r="AX36" i="1"/>
  <c r="AW36" i="1"/>
  <c r="S36" i="1"/>
  <c r="Q36" i="1"/>
  <c r="L36" i="1"/>
  <c r="F36" i="1"/>
  <c r="CJ35" i="1"/>
  <c r="CH35" i="1"/>
  <c r="CF35" i="1"/>
  <c r="CE35" i="1"/>
  <c r="CC35" i="1"/>
  <c r="CA35" i="1"/>
  <c r="BU35" i="1"/>
  <c r="BT35" i="1"/>
  <c r="BS35" i="1"/>
  <c r="BP35" i="1"/>
  <c r="BO35" i="1"/>
  <c r="BN35" i="1"/>
  <c r="BM35" i="1"/>
  <c r="BL35" i="1"/>
  <c r="AZ35" i="1"/>
  <c r="AX35" i="1"/>
  <c r="AG35" i="1"/>
  <c r="CJ34" i="1"/>
  <c r="CI34" i="1"/>
  <c r="CH34" i="1"/>
  <c r="CG34" i="1"/>
  <c r="CF34" i="1"/>
  <c r="CE34" i="1"/>
  <c r="CC34" i="1"/>
  <c r="CB34" i="1"/>
  <c r="CA34" i="1"/>
  <c r="BU34" i="1"/>
  <c r="BT34" i="1"/>
  <c r="BS34" i="1"/>
  <c r="BR34" i="1"/>
  <c r="BQ34" i="1"/>
  <c r="BP34" i="1"/>
  <c r="BO34" i="1"/>
  <c r="BN34" i="1"/>
  <c r="BM34" i="1"/>
  <c r="AZ34" i="1"/>
  <c r="AY34" i="1"/>
  <c r="AX34" i="1"/>
  <c r="AW34" i="1"/>
  <c r="Q34" i="1"/>
  <c r="S34" i="1"/>
  <c r="N34" i="1"/>
  <c r="L34" i="1"/>
  <c r="CD34" i="1"/>
  <c r="CJ33" i="1"/>
  <c r="CI33" i="1"/>
  <c r="CH33" i="1"/>
  <c r="CG33" i="1"/>
  <c r="CF33" i="1"/>
  <c r="CE33" i="1"/>
  <c r="CD33" i="1"/>
  <c r="CC33" i="1"/>
  <c r="CB33" i="1"/>
  <c r="CA33" i="1"/>
  <c r="BU33" i="1"/>
  <c r="BT33" i="1"/>
  <c r="BS33" i="1"/>
  <c r="BR33" i="1"/>
  <c r="BQ33" i="1"/>
  <c r="BP33" i="1"/>
  <c r="BO33" i="1"/>
  <c r="BN33" i="1"/>
  <c r="BM33" i="1"/>
  <c r="AZ33" i="1"/>
  <c r="AY33" i="1"/>
  <c r="AX33" i="1"/>
  <c r="AW33" i="1"/>
  <c r="AG33" i="1"/>
  <c r="Q33" i="1"/>
  <c r="S33" i="1"/>
  <c r="AG30" i="1" s="1"/>
  <c r="L33" i="1"/>
  <c r="N33" i="1"/>
  <c r="BL33" i="1"/>
  <c r="F33" i="1"/>
  <c r="CJ32" i="1"/>
  <c r="CI32" i="1"/>
  <c r="CH32" i="1"/>
  <c r="CG32" i="1"/>
  <c r="CF32" i="1"/>
  <c r="CE32" i="1"/>
  <c r="CC32" i="1"/>
  <c r="CB32" i="1"/>
  <c r="CA32" i="1"/>
  <c r="BU32" i="1"/>
  <c r="BT32" i="1"/>
  <c r="BS32" i="1"/>
  <c r="BR32" i="1"/>
  <c r="BQ32" i="1"/>
  <c r="BP32" i="1"/>
  <c r="BO32" i="1"/>
  <c r="BN32" i="1"/>
  <c r="BM32" i="1"/>
  <c r="AZ32" i="1"/>
  <c r="AX32" i="1"/>
  <c r="AW32" i="1"/>
  <c r="S32" i="1"/>
  <c r="Q32" i="1"/>
  <c r="L32" i="1"/>
  <c r="N32" i="1"/>
  <c r="F32" i="1"/>
  <c r="CJ31" i="1"/>
  <c r="CI31" i="1"/>
  <c r="CH31" i="1"/>
  <c r="CG31" i="1"/>
  <c r="CF31" i="1"/>
  <c r="CE31" i="1"/>
  <c r="CD31" i="1"/>
  <c r="CC31" i="1"/>
  <c r="CB31" i="1"/>
  <c r="CA31" i="1"/>
  <c r="AZ31" i="1"/>
  <c r="AY31" i="1"/>
  <c r="AX31" i="1"/>
  <c r="AW31" i="1"/>
  <c r="AG31" i="1"/>
  <c r="CJ30" i="1"/>
  <c r="CH30" i="1"/>
  <c r="CF30" i="1"/>
  <c r="CE30" i="1"/>
  <c r="CC30" i="1"/>
  <c r="CA30" i="1"/>
  <c r="BU30" i="1"/>
  <c r="BT30" i="1"/>
  <c r="BS30" i="1"/>
  <c r="BP30" i="1"/>
  <c r="BO30" i="1"/>
  <c r="BN30" i="1"/>
  <c r="BM30" i="1"/>
  <c r="BL30" i="1"/>
  <c r="AZ30" i="1"/>
  <c r="AX30" i="1"/>
  <c r="G30" i="1"/>
  <c r="G35" i="1" s="1" a="1"/>
  <c r="G35" i="1" s="1"/>
  <c r="G37" i="1" s="1"/>
  <c r="G39" i="1" s="1"/>
  <c r="G45" i="1" s="1"/>
  <c r="G52" i="1" s="1"/>
  <c r="AZ29" i="1"/>
  <c r="AY29" i="1"/>
  <c r="AX29" i="1"/>
  <c r="AW29" i="1"/>
  <c r="AG29" i="1"/>
  <c r="CJ28" i="1"/>
  <c r="CH28" i="1"/>
  <c r="CF28" i="1"/>
  <c r="CE28" i="1"/>
  <c r="CC28" i="1"/>
  <c r="CA28" i="1"/>
  <c r="BU28" i="1"/>
  <c r="BT28" i="1"/>
  <c r="BS28" i="1"/>
  <c r="BP28" i="1"/>
  <c r="BO28" i="1"/>
  <c r="BN28" i="1"/>
  <c r="BM28" i="1"/>
  <c r="BL28" i="1"/>
  <c r="AZ28" i="1"/>
  <c r="AX28" i="1"/>
  <c r="AG28" i="1"/>
  <c r="AF28" i="1"/>
  <c r="AF28" i="1" a="1"/>
  <c r="AE28" i="1"/>
  <c r="AE28" i="1" a="1"/>
  <c r="AD28" i="1"/>
  <c r="AC28" i="1"/>
  <c r="AB28" i="1"/>
  <c r="AA28" i="1"/>
  <c r="Z28" i="1"/>
  <c r="Y28" i="1" a="1"/>
  <c r="Y28" i="1" s="1"/>
  <c r="X28" i="1" a="1"/>
  <c r="X28" i="1" s="1"/>
  <c r="U28" i="1" a="1"/>
  <c r="U28" i="1" s="1"/>
  <c r="R28" i="1"/>
  <c r="P28" i="1"/>
  <c r="M28" i="1"/>
  <c r="J28" i="1"/>
  <c r="CB28" i="1" s="1"/>
  <c r="J28" i="1" a="1"/>
  <c r="H28" i="1"/>
  <c r="G28" i="1"/>
  <c r="CX27" i="1"/>
  <c r="CY27" i="1" s="1"/>
  <c r="CW27" i="1"/>
  <c r="CJ27" i="1"/>
  <c r="CI27" i="1"/>
  <c r="CH27" i="1"/>
  <c r="CG27" i="1"/>
  <c r="CF27" i="1"/>
  <c r="CE27" i="1"/>
  <c r="CC27" i="1"/>
  <c r="CB27" i="1"/>
  <c r="CA27" i="1"/>
  <c r="BU27" i="1"/>
  <c r="BT27" i="1"/>
  <c r="BS27" i="1"/>
  <c r="BR27" i="1"/>
  <c r="BQ27" i="1"/>
  <c r="BP27" i="1"/>
  <c r="BO27" i="1"/>
  <c r="BN27" i="1"/>
  <c r="BM27" i="1"/>
  <c r="AZ27" i="1"/>
  <c r="AX27" i="1"/>
  <c r="AW27" i="1"/>
  <c r="AR27" i="1"/>
  <c r="AQ27" i="1"/>
  <c r="P27" i="1"/>
  <c r="L27" i="1"/>
  <c r="CJ26" i="1"/>
  <c r="CG26" i="1"/>
  <c r="CE26" i="1"/>
  <c r="CC26" i="1"/>
  <c r="CB26" i="1"/>
  <c r="AG26" i="1"/>
  <c r="Q27" i="1"/>
  <c r="Q26" i="1"/>
  <c r="N26" i="1"/>
  <c r="M26" i="1"/>
  <c r="L26" i="1"/>
  <c r="F26" i="1"/>
  <c r="S25" i="1"/>
  <c r="Q25" i="1"/>
  <c r="L25" i="1"/>
  <c r="N25" i="1"/>
  <c r="F25" i="1"/>
  <c r="CJ24" i="1"/>
  <c r="CI24" i="1"/>
  <c r="CH24" i="1"/>
  <c r="CG24" i="1"/>
  <c r="CF24" i="1"/>
  <c r="CE24" i="1"/>
  <c r="CD24" i="1"/>
  <c r="CC24" i="1"/>
  <c r="CB24" i="1"/>
  <c r="CA24" i="1"/>
  <c r="BU24" i="1"/>
  <c r="BT24" i="1"/>
  <c r="BS24" i="1"/>
  <c r="BR24" i="1"/>
  <c r="BQ24" i="1"/>
  <c r="BP24" i="1"/>
  <c r="BO24" i="1"/>
  <c r="BN24" i="1"/>
  <c r="BM24" i="1"/>
  <c r="BL24" i="1"/>
  <c r="AZ24" i="1"/>
  <c r="AX24" i="1"/>
  <c r="AW24" i="1"/>
  <c r="AR24" i="1"/>
  <c r="AQ24" i="1"/>
  <c r="AG24" i="1"/>
  <c r="Q24" i="1"/>
  <c r="S24" i="1"/>
  <c r="AG21" i="1" s="1"/>
  <c r="L24" i="1"/>
  <c r="N24" i="1"/>
  <c r="AY24" i="1"/>
  <c r="F24" i="1"/>
  <c r="CJ23" i="1"/>
  <c r="CI23" i="1"/>
  <c r="CH23" i="1"/>
  <c r="CG23" i="1"/>
  <c r="CF23" i="1"/>
  <c r="CE23" i="1"/>
  <c r="CC23" i="1"/>
  <c r="CB23" i="1"/>
  <c r="CA23" i="1"/>
  <c r="BU23" i="1"/>
  <c r="BT23" i="1"/>
  <c r="BS23" i="1"/>
  <c r="BR23" i="1"/>
  <c r="BQ23" i="1"/>
  <c r="BP23" i="1"/>
  <c r="BO23" i="1"/>
  <c r="BN23" i="1"/>
  <c r="BM23" i="1"/>
  <c r="BL23" i="1"/>
  <c r="AZ23" i="1"/>
  <c r="AX23" i="1"/>
  <c r="AW23" i="1"/>
  <c r="AR23" i="1"/>
  <c r="AQ23" i="1"/>
  <c r="AG23" i="1"/>
  <c r="Q23" i="1"/>
  <c r="S23" i="1"/>
  <c r="N23" i="1"/>
  <c r="L23" i="1"/>
  <c r="AY23" i="1"/>
  <c r="CJ22" i="1"/>
  <c r="CI22" i="1"/>
  <c r="CH22" i="1"/>
  <c r="CG22" i="1"/>
  <c r="CF22" i="1"/>
  <c r="CE22" i="1"/>
  <c r="CD22" i="1"/>
  <c r="CC22" i="1"/>
  <c r="CB22" i="1"/>
  <c r="CA22" i="1"/>
  <c r="BU22" i="1"/>
  <c r="BT22" i="1"/>
  <c r="BS22" i="1"/>
  <c r="BR22" i="1"/>
  <c r="BQ22" i="1"/>
  <c r="BP22" i="1"/>
  <c r="BO22" i="1"/>
  <c r="BN22" i="1"/>
  <c r="BM22" i="1"/>
  <c r="AZ22" i="1"/>
  <c r="AX22" i="1"/>
  <c r="AW22" i="1"/>
  <c r="AR22" i="1"/>
  <c r="AQ22" i="1"/>
  <c r="AG22" i="1"/>
  <c r="S22" i="1"/>
  <c r="AG19" i="1" s="1"/>
  <c r="Q22" i="1"/>
  <c r="N22" i="1"/>
  <c r="L22" i="1"/>
  <c r="AY22" i="1"/>
  <c r="F22" i="1"/>
  <c r="CJ21" i="1"/>
  <c r="CI21" i="1"/>
  <c r="CH21" i="1"/>
  <c r="CG21" i="1"/>
  <c r="CF21" i="1"/>
  <c r="CE21" i="1"/>
  <c r="CC21" i="1"/>
  <c r="CB21" i="1"/>
  <c r="CA21" i="1"/>
  <c r="BU21" i="1"/>
  <c r="BT21" i="1"/>
  <c r="BS21" i="1"/>
  <c r="BR21" i="1"/>
  <c r="BQ21" i="1"/>
  <c r="BP21" i="1"/>
  <c r="BO21" i="1"/>
  <c r="BN21" i="1"/>
  <c r="BM21" i="1"/>
  <c r="AZ21" i="1"/>
  <c r="AX21" i="1"/>
  <c r="AW21" i="1"/>
  <c r="AR21" i="1"/>
  <c r="AQ21" i="1"/>
  <c r="S21" i="1"/>
  <c r="Q21" i="1"/>
  <c r="L21" i="1"/>
  <c r="N21" i="1"/>
  <c r="CD21" i="1"/>
  <c r="CJ20" i="1"/>
  <c r="CI20" i="1"/>
  <c r="CH20" i="1"/>
  <c r="CG20" i="1"/>
  <c r="CF20" i="1"/>
  <c r="CE20" i="1"/>
  <c r="CD20" i="1"/>
  <c r="CC20" i="1"/>
  <c r="CB20" i="1"/>
  <c r="CA20" i="1"/>
  <c r="BU20" i="1"/>
  <c r="BT20" i="1"/>
  <c r="BS20" i="1"/>
  <c r="BR20" i="1"/>
  <c r="BQ20" i="1"/>
  <c r="BP20" i="1"/>
  <c r="BO20" i="1"/>
  <c r="BN20" i="1"/>
  <c r="BM20" i="1"/>
  <c r="BL20" i="1"/>
  <c r="AZ20" i="1"/>
  <c r="AX20" i="1"/>
  <c r="AW20" i="1"/>
  <c r="AR20" i="1"/>
  <c r="AQ20" i="1"/>
  <c r="AG20" i="1"/>
  <c r="Q20" i="1"/>
  <c r="S20" i="1"/>
  <c r="AG17" i="1" s="1"/>
  <c r="L20" i="1"/>
  <c r="N20" i="1"/>
  <c r="AY20" i="1"/>
  <c r="F20" i="1"/>
  <c r="CJ19" i="1"/>
  <c r="CI19" i="1"/>
  <c r="CH19" i="1"/>
  <c r="CG19" i="1"/>
  <c r="CF19" i="1"/>
  <c r="CE19" i="1"/>
  <c r="CC19" i="1"/>
  <c r="CB19" i="1"/>
  <c r="CA19" i="1"/>
  <c r="BU19" i="1"/>
  <c r="BT19" i="1"/>
  <c r="BS19" i="1"/>
  <c r="BR19" i="1"/>
  <c r="BQ19" i="1"/>
  <c r="BP19" i="1"/>
  <c r="BO19" i="1"/>
  <c r="BN19" i="1"/>
  <c r="BM19" i="1"/>
  <c r="BL19" i="1"/>
  <c r="AZ19" i="1"/>
  <c r="AX19" i="1"/>
  <c r="AW19" i="1"/>
  <c r="AR19" i="1"/>
  <c r="AQ19" i="1"/>
  <c r="S19" i="1"/>
  <c r="S28" i="1" s="1"/>
  <c r="L19" i="1"/>
  <c r="N19" i="1"/>
  <c r="I28" i="1" a="1"/>
  <c r="I28" i="1" s="1"/>
  <c r="BU18" i="1"/>
  <c r="BT18" i="1"/>
  <c r="BS18" i="1"/>
  <c r="BR18" i="1"/>
  <c r="BQ18" i="1"/>
  <c r="BP18" i="1"/>
  <c r="BO18" i="1"/>
  <c r="BN18" i="1"/>
  <c r="BM18" i="1"/>
  <c r="BL18" i="1"/>
  <c r="AZ18" i="1"/>
  <c r="AY18" i="1"/>
  <c r="AX18" i="1"/>
  <c r="AW18" i="1"/>
  <c r="AG18" i="1"/>
  <c r="BU17" i="1"/>
  <c r="BT17" i="1"/>
  <c r="BS17" i="1"/>
  <c r="BR17" i="1"/>
  <c r="BQ17" i="1"/>
  <c r="BP17" i="1"/>
  <c r="BO17" i="1"/>
  <c r="BN17" i="1"/>
  <c r="BM17" i="1"/>
  <c r="BL17" i="1"/>
  <c r="AZ17" i="1"/>
  <c r="AY17" i="1"/>
  <c r="AX17" i="1"/>
  <c r="AW17" i="1"/>
  <c r="AZ16" i="1"/>
  <c r="AY16" i="1"/>
  <c r="AX16" i="1"/>
  <c r="AW16" i="1"/>
  <c r="AG16" i="1"/>
  <c r="CJ15" i="1"/>
  <c r="CH15" i="1"/>
  <c r="CF15" i="1"/>
  <c r="CE15" i="1"/>
  <c r="CC15" i="1"/>
  <c r="CA15" i="1"/>
  <c r="BU15" i="1"/>
  <c r="BT15" i="1"/>
  <c r="BS15" i="1"/>
  <c r="BP15" i="1"/>
  <c r="BO15" i="1"/>
  <c r="BN15" i="1"/>
  <c r="BM15" i="1"/>
  <c r="BL15" i="1"/>
  <c r="AZ15" i="1"/>
  <c r="AX15" i="1"/>
  <c r="AG15" i="1"/>
  <c r="AF15" i="1"/>
  <c r="AF30" i="1" s="1"/>
  <c r="AF35" i="1" s="1" a="1"/>
  <c r="AF35" i="1" s="1"/>
  <c r="AF37" i="1" s="1"/>
  <c r="AF39" i="1" s="1"/>
  <c r="AF45" i="1" s="1"/>
  <c r="AF52" i="1" s="1" a="1"/>
  <c r="AF52" i="1" s="1"/>
  <c r="AF15" i="1" a="1"/>
  <c r="AE15" i="1"/>
  <c r="AE30" i="1" s="1"/>
  <c r="AE35" i="1" s="1" a="1"/>
  <c r="AE35" i="1" s="1"/>
  <c r="AE37" i="1" s="1"/>
  <c r="AE39" i="1" s="1"/>
  <c r="AE15" i="1" a="1"/>
  <c r="AD15" i="1"/>
  <c r="AD30" i="1" s="1"/>
  <c r="AD35" i="1" s="1" a="1"/>
  <c r="AD35" i="1" s="1"/>
  <c r="AD37" i="1" s="1"/>
  <c r="AD39" i="1" s="1"/>
  <c r="AC15" i="1"/>
  <c r="AC30" i="1" s="1"/>
  <c r="AC35" i="1" s="1" a="1"/>
  <c r="AC35" i="1" s="1"/>
  <c r="AC37" i="1" s="1"/>
  <c r="AC39" i="1" s="1"/>
  <c r="AC45" i="1" s="1"/>
  <c r="AC52" i="1" s="1"/>
  <c r="AB15" i="1"/>
  <c r="AB30" i="1" s="1"/>
  <c r="AB35" i="1" s="1" a="1"/>
  <c r="AB35" i="1" s="1"/>
  <c r="AB37" i="1" s="1"/>
  <c r="AB39" i="1" s="1"/>
  <c r="AB45" i="1" s="1"/>
  <c r="AB52" i="1" s="1"/>
  <c r="AA15" i="1"/>
  <c r="AA30" i="1" s="1"/>
  <c r="AA35" i="1" s="1" a="1"/>
  <c r="AA35" i="1" s="1"/>
  <c r="AA37" i="1" s="1"/>
  <c r="AA39" i="1" s="1"/>
  <c r="AA45" i="1" s="1"/>
  <c r="Z15" i="1"/>
  <c r="Z30" i="1" s="1"/>
  <c r="Z35" i="1" s="1" a="1"/>
  <c r="Z35" i="1" s="1"/>
  <c r="Z37" i="1" s="1"/>
  <c r="Z39" i="1" s="1"/>
  <c r="Z45" i="1" s="1"/>
  <c r="Y15" i="1" a="1"/>
  <c r="Y15" i="1" s="1"/>
  <c r="X15" i="1" a="1"/>
  <c r="X15" i="1" s="1"/>
  <c r="U15" i="1" a="1"/>
  <c r="U15" i="1" s="1"/>
  <c r="U30" i="1" s="1"/>
  <c r="U35" i="1" s="1" a="1"/>
  <c r="U35" i="1" s="1"/>
  <c r="U37" i="1" s="1"/>
  <c r="U39" i="1" s="1"/>
  <c r="T15" i="1" a="1"/>
  <c r="T15" i="1" s="1"/>
  <c r="R15" i="1"/>
  <c r="R30" i="1" s="1"/>
  <c r="P15" i="1"/>
  <c r="P30" i="1" s="1"/>
  <c r="P35" i="1" s="1" a="1"/>
  <c r="P35" i="1" s="1"/>
  <c r="P37" i="1" s="1"/>
  <c r="P39" i="1" s="1"/>
  <c r="P45" i="1" s="1"/>
  <c r="M15" i="1"/>
  <c r="M30" i="1" s="1"/>
  <c r="M35" i="1" s="1" a="1"/>
  <c r="M35" i="1" s="1"/>
  <c r="M37" i="1" s="1"/>
  <c r="M39" i="1" s="1"/>
  <c r="J15" i="1"/>
  <c r="J30" i="1" s="1"/>
  <c r="H15" i="1"/>
  <c r="H30" i="1" s="1"/>
  <c r="H35" i="1" s="1" a="1"/>
  <c r="H35" i="1" s="1"/>
  <c r="H37" i="1" s="1"/>
  <c r="H39" i="1" s="1"/>
  <c r="H45" i="1" s="1"/>
  <c r="H52" i="1" s="1"/>
  <c r="G15" i="1"/>
  <c r="CJ14" i="1"/>
  <c r="CI14" i="1"/>
  <c r="CH14" i="1"/>
  <c r="CG14" i="1"/>
  <c r="CF14" i="1"/>
  <c r="CE14" i="1"/>
  <c r="CD14" i="1"/>
  <c r="CC14" i="1"/>
  <c r="CB14" i="1"/>
  <c r="CA14" i="1"/>
  <c r="BU14" i="1"/>
  <c r="BT14" i="1"/>
  <c r="BS14" i="1"/>
  <c r="BR14" i="1"/>
  <c r="BQ14" i="1"/>
  <c r="BP14" i="1"/>
  <c r="BO14" i="1"/>
  <c r="BN14" i="1"/>
  <c r="BM14" i="1"/>
  <c r="AZ14" i="1"/>
  <c r="AX14" i="1"/>
  <c r="AW14" i="1"/>
  <c r="AG14" i="1"/>
  <c r="Q14" i="1"/>
  <c r="S14" i="1"/>
  <c r="AG11" i="1" s="1"/>
  <c r="O15" i="1" a="1"/>
  <c r="O15" i="1" s="1"/>
  <c r="N14" i="1"/>
  <c r="AY14" i="1"/>
  <c r="F14" i="1"/>
  <c r="CJ13" i="1"/>
  <c r="CI13" i="1"/>
  <c r="CH13" i="1"/>
  <c r="CG13" i="1"/>
  <c r="CF13" i="1"/>
  <c r="CE13" i="1"/>
  <c r="CC13" i="1"/>
  <c r="CB13" i="1"/>
  <c r="CA13" i="1"/>
  <c r="BU13" i="1"/>
  <c r="BT13" i="1"/>
  <c r="BS13" i="1"/>
  <c r="BR13" i="1"/>
  <c r="BQ13" i="1"/>
  <c r="BP13" i="1"/>
  <c r="BO13" i="1"/>
  <c r="BN13" i="1"/>
  <c r="BM13" i="1"/>
  <c r="AZ13" i="1"/>
  <c r="AX13" i="1"/>
  <c r="AW13" i="1"/>
  <c r="AG13" i="1"/>
  <c r="S13" i="1"/>
  <c r="S15" i="1" s="1"/>
  <c r="Q13" i="1"/>
  <c r="Q15" i="1" s="1"/>
  <c r="L13" i="1"/>
  <c r="N13" i="1"/>
  <c r="N15" i="1" s="1"/>
  <c r="F13" i="1"/>
  <c r="F15" i="1" s="1"/>
  <c r="AG10" i="1"/>
  <c r="CJ9" i="1"/>
  <c r="CI9" i="1"/>
  <c r="CH9" i="1"/>
  <c r="CG9" i="1"/>
  <c r="CF9" i="1"/>
  <c r="Y9" i="1"/>
  <c r="X9" i="1"/>
  <c r="U9" i="1"/>
  <c r="R58" i="3" l="1"/>
  <c r="H70" i="3"/>
  <c r="BQ28" i="1"/>
  <c r="AW28" i="1"/>
  <c r="CI28" i="1"/>
  <c r="Z52" i="1"/>
  <c r="Z62" i="1" s="1"/>
  <c r="Z54" i="1"/>
  <c r="R35" i="1" a="1"/>
  <c r="R35" i="1" s="1"/>
  <c r="Y30" i="1"/>
  <c r="BQ15" i="1"/>
  <c r="AW15" i="1"/>
  <c r="CI15" i="1"/>
  <c r="CB30" i="1"/>
  <c r="J35" i="1" a="1"/>
  <c r="J35" i="1" s="1"/>
  <c r="AD45" i="1"/>
  <c r="AD52" i="1" s="1"/>
  <c r="CD28" i="1"/>
  <c r="AY28" i="1"/>
  <c r="T28" i="1" a="1"/>
  <c r="T28" i="1" s="1"/>
  <c r="T30" i="1" s="1"/>
  <c r="T35" i="1" s="1" a="1"/>
  <c r="T35" i="1" s="1"/>
  <c r="AG25" i="1"/>
  <c r="M45" i="1"/>
  <c r="AA54" i="1"/>
  <c r="AA52" i="1"/>
  <c r="AA62" i="1" s="1"/>
  <c r="N28" i="1"/>
  <c r="N30" i="1" s="1"/>
  <c r="N35" i="1" s="1" a="1"/>
  <c r="N35" i="1" s="1"/>
  <c r="N37" i="1" s="1"/>
  <c r="N39" i="1" s="1"/>
  <c r="N45" i="1" s="1"/>
  <c r="AY27" i="1"/>
  <c r="CD27" i="1"/>
  <c r="F27" i="1"/>
  <c r="BL27" i="1"/>
  <c r="Q58" i="1" a="1"/>
  <c r="Q58" i="1" s="1"/>
  <c r="S30" i="1"/>
  <c r="S35" i="1" s="1" a="1"/>
  <c r="S35" i="1" s="1"/>
  <c r="S37" i="1" s="1"/>
  <c r="S39" i="1" s="1"/>
  <c r="S45" i="1" s="1"/>
  <c r="AG12" i="1"/>
  <c r="P52" i="1"/>
  <c r="P62" i="1" s="1"/>
  <c r="P54" i="1"/>
  <c r="P70" i="1" s="1"/>
  <c r="P71" i="1" s="1"/>
  <c r="X30" i="1"/>
  <c r="CG15" i="1"/>
  <c r="BR15" i="1"/>
  <c r="AE45" i="1"/>
  <c r="AE52" i="1" s="1" a="1"/>
  <c r="AE52" i="1" s="1"/>
  <c r="L28" i="1"/>
  <c r="CG28" i="1"/>
  <c r="BR28" i="1"/>
  <c r="M43" i="1"/>
  <c r="I15" i="1" a="1"/>
  <c r="I15" i="1" s="1"/>
  <c r="BL32" i="1"/>
  <c r="CD13" i="1"/>
  <c r="BL14" i="1"/>
  <c r="CB15" i="1"/>
  <c r="F19" i="1"/>
  <c r="F28" i="1" s="1"/>
  <c r="F30" i="1" s="1"/>
  <c r="F35" i="1" s="1" a="1"/>
  <c r="F35" i="1" s="1"/>
  <c r="F37" i="1" s="1"/>
  <c r="F39" i="1" s="1"/>
  <c r="F45" i="1" s="1"/>
  <c r="CD19" i="1"/>
  <c r="BL22" i="1"/>
  <c r="F23" i="1"/>
  <c r="CD23" i="1"/>
  <c r="CD32" i="1"/>
  <c r="F34" i="1"/>
  <c r="M42" i="1"/>
  <c r="AW43" i="1"/>
  <c r="P58" i="1" a="1"/>
  <c r="P58" i="1" s="1"/>
  <c r="N50" i="1"/>
  <c r="CG58" i="1"/>
  <c r="BR58" i="1"/>
  <c r="BR65" i="1"/>
  <c r="G36" i="2"/>
  <c r="AX22" i="2"/>
  <c r="W22" i="2"/>
  <c r="M22" i="2"/>
  <c r="BE28" i="2"/>
  <c r="AY21" i="2"/>
  <c r="AA21" i="2"/>
  <c r="N21" i="2"/>
  <c r="AP21" i="2"/>
  <c r="X21" i="2"/>
  <c r="BL13" i="1"/>
  <c r="BO10" i="1" s="1"/>
  <c r="V12" i="2"/>
  <c r="L12" i="2"/>
  <c r="J12" i="2"/>
  <c r="BQ12" i="2" s="1"/>
  <c r="AW12" i="2"/>
  <c r="AO12" i="2"/>
  <c r="AY13" i="1"/>
  <c r="L14" i="1"/>
  <c r="L15" i="1" s="1"/>
  <c r="L30" i="1" s="1"/>
  <c r="L35" i="1" s="1" a="1"/>
  <c r="L35" i="1" s="1"/>
  <c r="L37" i="1" s="1"/>
  <c r="L39" i="1" s="1"/>
  <c r="L45" i="1" s="1"/>
  <c r="Q19" i="1"/>
  <c r="Q28" i="1" s="1"/>
  <c r="Q30" i="1" s="1"/>
  <c r="Q35" i="1" s="1" a="1"/>
  <c r="Q35" i="1" s="1"/>
  <c r="Q37" i="1" s="1"/>
  <c r="Q39" i="1" s="1"/>
  <c r="Q45" i="1" s="1"/>
  <c r="AY19" i="1"/>
  <c r="BL21" i="1"/>
  <c r="O28" i="1" a="1"/>
  <c r="O28" i="1" s="1"/>
  <c r="O30" i="1" s="1"/>
  <c r="O35" i="1" s="1" a="1"/>
  <c r="O35" i="1" s="1"/>
  <c r="O37" i="1" s="1"/>
  <c r="O39" i="1" s="1"/>
  <c r="O45" i="1" s="1"/>
  <c r="AY32" i="1"/>
  <c r="BL34" i="1"/>
  <c r="Q43" i="1"/>
  <c r="BR43" i="1"/>
  <c r="N58" i="1" a="1"/>
  <c r="N58" i="1" s="1"/>
  <c r="T58" i="1" a="1"/>
  <c r="T58" i="1" s="1"/>
  <c r="AW58" i="1"/>
  <c r="CI58" i="1"/>
  <c r="F22" i="2" a="1"/>
  <c r="F22" i="2" s="1"/>
  <c r="AS13" i="2"/>
  <c r="AY13" i="2"/>
  <c r="AA13" i="2"/>
  <c r="AP13" i="2"/>
  <c r="N13" i="2"/>
  <c r="X13" i="2"/>
  <c r="AS21" i="2"/>
  <c r="AY21" i="1"/>
  <c r="L50" i="1"/>
  <c r="L58" i="1" s="1" a="1"/>
  <c r="L58" i="1" s="1"/>
  <c r="Z58" i="1" a="1"/>
  <c r="Z58" i="1" s="1"/>
  <c r="F21" i="1"/>
  <c r="BL42" i="1"/>
  <c r="F42" i="1"/>
  <c r="F43" i="1" s="1"/>
  <c r="I43" i="1" a="1"/>
  <c r="I43" i="1" s="1"/>
  <c r="O43" i="1" a="1"/>
  <c r="O43" i="1" s="1"/>
  <c r="S58" i="1" a="1"/>
  <c r="S58" i="1" s="1"/>
  <c r="AG55" i="1" s="1"/>
  <c r="BE32" i="2"/>
  <c r="BE48" i="2" s="1"/>
  <c r="BG48" i="2" s="1"/>
  <c r="H34" i="2" a="1"/>
  <c r="H34" i="2" s="1"/>
  <c r="AP25" i="2"/>
  <c r="X25" i="2"/>
  <c r="N25" i="2"/>
  <c r="AS25" i="2"/>
  <c r="AA25" i="2"/>
  <c r="L10" i="2"/>
  <c r="V10" i="2"/>
  <c r="AS11" i="2"/>
  <c r="N12" i="2"/>
  <c r="X12" i="2"/>
  <c r="AW14" i="2"/>
  <c r="BC16" i="2"/>
  <c r="N17" i="2"/>
  <c r="X17" i="2"/>
  <c r="L18" i="2"/>
  <c r="N19" i="2"/>
  <c r="X19" i="2"/>
  <c r="AO27" i="2"/>
  <c r="N30" i="2"/>
  <c r="X30" i="2"/>
  <c r="AY41" i="2"/>
  <c r="AA41" i="2"/>
  <c r="AP41" i="2"/>
  <c r="X41" i="2"/>
  <c r="J64" i="2"/>
  <c r="AW64" i="2"/>
  <c r="AO64" i="2"/>
  <c r="L64" i="2"/>
  <c r="V64" i="2"/>
  <c r="N11" i="2"/>
  <c r="X11" i="2"/>
  <c r="AO14" i="2"/>
  <c r="N16" i="2"/>
  <c r="X16" i="2"/>
  <c r="AP17" i="2"/>
  <c r="AY17" i="2"/>
  <c r="M18" i="2"/>
  <c r="AP19" i="2"/>
  <c r="AY19" i="2"/>
  <c r="AW20" i="2"/>
  <c r="AO20" i="2"/>
  <c r="H22" i="2" a="1"/>
  <c r="H22" i="2" s="1"/>
  <c r="AY27" i="2"/>
  <c r="G87" i="3"/>
  <c r="AS29" i="2"/>
  <c r="N29" i="2"/>
  <c r="X29" i="2"/>
  <c r="AP30" i="2"/>
  <c r="AY30" i="2"/>
  <c r="AA31" i="2"/>
  <c r="W34" i="2"/>
  <c r="M34" i="2"/>
  <c r="AW34" i="2"/>
  <c r="BE44" i="2"/>
  <c r="V42" i="2"/>
  <c r="L42" i="2"/>
  <c r="J42" i="2"/>
  <c r="F44" i="2"/>
  <c r="AW42" i="2"/>
  <c r="AO42" i="2"/>
  <c r="AX67" i="2"/>
  <c r="W67" i="2"/>
  <c r="F40" i="3" a="1"/>
  <c r="F40" i="3" s="1"/>
  <c r="F70" i="3" s="1"/>
  <c r="M38" i="3"/>
  <c r="N123" i="1"/>
  <c r="N10" i="2"/>
  <c r="AO10" i="2"/>
  <c r="AW10" i="2"/>
  <c r="AA12" i="2"/>
  <c r="AY14" i="2"/>
  <c r="AP16" i="2"/>
  <c r="AY16" i="2"/>
  <c r="AA17" i="2"/>
  <c r="BH32" i="2"/>
  <c r="AO18" i="2"/>
  <c r="AA19" i="2"/>
  <c r="V21" i="2"/>
  <c r="L21" i="2"/>
  <c r="F34" i="2" a="1"/>
  <c r="F34" i="2" s="1"/>
  <c r="J25" i="2"/>
  <c r="AO25" i="2"/>
  <c r="L27" i="2"/>
  <c r="V27" i="2"/>
  <c r="AA27" i="2"/>
  <c r="AS27" i="2"/>
  <c r="AW28" i="2"/>
  <c r="J28" i="2"/>
  <c r="N28" i="2"/>
  <c r="X28" i="2"/>
  <c r="AO28" i="2"/>
  <c r="AP29" i="2"/>
  <c r="AY29" i="2"/>
  <c r="AA30" i="2"/>
  <c r="AS41" i="2"/>
  <c r="G44" i="2"/>
  <c r="AX42" i="2"/>
  <c r="W42" i="2"/>
  <c r="BF46" i="2"/>
  <c r="BI46" i="2" s="1"/>
  <c r="BI47" i="2" s="1"/>
  <c r="AS65" i="2"/>
  <c r="AA65" i="2"/>
  <c r="AY65" i="2"/>
  <c r="AP65" i="2"/>
  <c r="N65" i="2"/>
  <c r="X65" i="2"/>
  <c r="O69" i="3"/>
  <c r="AY28" i="2"/>
  <c r="BZ28" i="2"/>
  <c r="N31" i="2"/>
  <c r="X31" i="2"/>
  <c r="N41" i="2"/>
  <c r="H42" i="2" a="1"/>
  <c r="H42" i="2" s="1"/>
  <c r="V50" i="2"/>
  <c r="L50" i="2"/>
  <c r="J50" i="2"/>
  <c r="H76" i="3" a="1"/>
  <c r="H76" i="3" s="1"/>
  <c r="R70" i="3"/>
  <c r="R76" i="3" s="1"/>
  <c r="N18" i="2"/>
  <c r="X18" i="2"/>
  <c r="AY18" i="2"/>
  <c r="N20" i="2"/>
  <c r="X20" i="2"/>
  <c r="L32" i="2"/>
  <c r="V32" i="2"/>
  <c r="BY40" i="2"/>
  <c r="AY50" i="2"/>
  <c r="AA50" i="2"/>
  <c r="N50" i="2"/>
  <c r="X50" i="2"/>
  <c r="AP50" i="2"/>
  <c r="J52" i="2"/>
  <c r="AW52" i="2"/>
  <c r="AO52" i="2"/>
  <c r="F55" i="2" a="1"/>
  <c r="F55" i="2" s="1"/>
  <c r="AY59" i="2"/>
  <c r="AA59" i="2"/>
  <c r="AP59" i="2"/>
  <c r="H67" i="2" a="1"/>
  <c r="H67" i="2" s="1"/>
  <c r="X59" i="2"/>
  <c r="N59" i="2"/>
  <c r="AS59" i="2"/>
  <c r="V66" i="2"/>
  <c r="L66" i="2"/>
  <c r="AW66" i="2"/>
  <c r="AO66" i="2"/>
  <c r="J66" i="2"/>
  <c r="U34" i="3"/>
  <c r="Q34" i="3"/>
  <c r="O58" i="3"/>
  <c r="E86" i="3"/>
  <c r="M32" i="2"/>
  <c r="AS32" i="2"/>
  <c r="N40" i="2"/>
  <c r="AO40" i="2"/>
  <c r="AW40" i="2"/>
  <c r="L41" i="2"/>
  <c r="H55" i="2" a="1"/>
  <c r="H55" i="2" s="1"/>
  <c r="N49" i="2"/>
  <c r="X49" i="2"/>
  <c r="AO49" i="2"/>
  <c r="AW49" i="2"/>
  <c r="G55" i="2" a="1"/>
  <c r="G55" i="2" s="1"/>
  <c r="AX51" i="2"/>
  <c r="N51" i="2"/>
  <c r="V52" i="2"/>
  <c r="U36" i="3"/>
  <c r="P58" i="3"/>
  <c r="Q69" i="3"/>
  <c r="N32" i="2"/>
  <c r="AO32" i="2"/>
  <c r="AP49" i="2"/>
  <c r="AS50" i="2"/>
  <c r="AY51" i="2"/>
  <c r="AA51" i="2"/>
  <c r="AP51" i="2"/>
  <c r="L52" i="2"/>
  <c r="Q18" i="3"/>
  <c r="U18" i="3"/>
  <c r="U28" i="3" s="1" a="1"/>
  <c r="U28" i="3" s="1"/>
  <c r="U38" i="3" s="1" a="1"/>
  <c r="U38" i="3" s="1"/>
  <c r="U40" i="3" s="1" a="1"/>
  <c r="U40" i="3" s="1"/>
  <c r="U21" i="3"/>
  <c r="Q21" i="3"/>
  <c r="U31" i="3"/>
  <c r="R69" i="3"/>
  <c r="N52" i="2"/>
  <c r="X52" i="2"/>
  <c r="AS53" i="2"/>
  <c r="AS54" i="2"/>
  <c r="J59" i="2"/>
  <c r="AO59" i="2"/>
  <c r="AW59" i="2"/>
  <c r="L60" i="2"/>
  <c r="AA60" i="2"/>
  <c r="AY60" i="2"/>
  <c r="L63" i="2"/>
  <c r="AA63" i="2"/>
  <c r="AY63" i="2"/>
  <c r="M64" i="2"/>
  <c r="W64" i="2"/>
  <c r="AS64" i="2"/>
  <c r="J65" i="2"/>
  <c r="AY66" i="2"/>
  <c r="AA66" i="2"/>
  <c r="AS66" i="2"/>
  <c r="P28" i="3"/>
  <c r="P38" i="3" s="1"/>
  <c r="U11" i="3"/>
  <c r="L51" i="2"/>
  <c r="N53" i="2"/>
  <c r="N54" i="2"/>
  <c r="AO54" i="2"/>
  <c r="AS60" i="2"/>
  <c r="AS63" i="2"/>
  <c r="N64" i="2"/>
  <c r="L65" i="2"/>
  <c r="V65" i="2"/>
  <c r="F67" i="2" a="1"/>
  <c r="F67" i="2" s="1"/>
  <c r="U15" i="3"/>
  <c r="U26" i="3"/>
  <c r="Q58" i="3"/>
  <c r="E58" i="3" a="1"/>
  <c r="E58" i="3" s="1"/>
  <c r="G58" i="3" a="1"/>
  <c r="G58" i="3" s="1"/>
  <c r="G81" i="3" a="1"/>
  <c r="G81" i="3" s="1"/>
  <c r="G86" i="3" s="1"/>
  <c r="Q78" i="3"/>
  <c r="Q81" i="3" s="1"/>
  <c r="L59" i="2"/>
  <c r="N60" i="2"/>
  <c r="N63" i="2"/>
  <c r="U19" i="3"/>
  <c r="M28" i="3"/>
  <c r="U32" i="3"/>
  <c r="Q39" i="3"/>
  <c r="P69" i="3"/>
  <c r="O81" i="3"/>
  <c r="O54" i="1" l="1"/>
  <c r="O52" i="1" a="1"/>
  <c r="O52" i="1" s="1"/>
  <c r="O62" i="1" s="1"/>
  <c r="O71" i="1"/>
  <c r="O70" i="1"/>
  <c r="G8" i="3"/>
  <c r="T37" i="1"/>
  <c r="T39" i="1" s="1"/>
  <c r="T45" i="1" s="1"/>
  <c r="L71" i="1"/>
  <c r="L54" i="1"/>
  <c r="L70" i="1" s="1"/>
  <c r="L52" i="1"/>
  <c r="L62" i="1" s="1"/>
  <c r="P70" i="3"/>
  <c r="P76" i="3" s="1"/>
  <c r="F76" i="3" a="1"/>
  <c r="F76" i="3" s="1"/>
  <c r="Q71" i="1"/>
  <c r="Q70" i="1"/>
  <c r="Q52" i="1"/>
  <c r="Q62" i="1" s="1"/>
  <c r="Q54" i="1"/>
  <c r="F71" i="1"/>
  <c r="F52" i="1"/>
  <c r="F70" i="1"/>
  <c r="H85" i="3"/>
  <c r="H92" i="3"/>
  <c r="W44" i="2"/>
  <c r="M44" i="2"/>
  <c r="AX44" i="2"/>
  <c r="M54" i="1"/>
  <c r="M52" i="1"/>
  <c r="M62" i="1" s="1"/>
  <c r="W55" i="2"/>
  <c r="M55" i="2"/>
  <c r="AX55" i="2"/>
  <c r="G69" i="2"/>
  <c r="BJ32" i="2"/>
  <c r="AW44" i="2"/>
  <c r="AO44" i="2"/>
  <c r="V44" i="2"/>
  <c r="L44" i="2"/>
  <c r="J44" i="2"/>
  <c r="BE53" i="2"/>
  <c r="BE46" i="2"/>
  <c r="H36" i="2"/>
  <c r="AP22" i="2"/>
  <c r="AY22" i="2"/>
  <c r="X22" i="2"/>
  <c r="N22" i="2"/>
  <c r="AA22" i="2"/>
  <c r="AS22" i="2"/>
  <c r="N54" i="1"/>
  <c r="N70" i="1" s="1"/>
  <c r="N52" i="1"/>
  <c r="N62" i="1" s="1"/>
  <c r="N71" i="1"/>
  <c r="AG27" i="1"/>
  <c r="AO34" i="2"/>
  <c r="BO36" i="2"/>
  <c r="V34" i="2"/>
  <c r="L34" i="2"/>
  <c r="J34" i="2"/>
  <c r="AV34" i="2"/>
  <c r="R37" i="1"/>
  <c r="AG32" i="1"/>
  <c r="H69" i="2"/>
  <c r="AS55" i="2"/>
  <c r="AY55" i="2"/>
  <c r="AA55" i="2"/>
  <c r="AP55" i="2"/>
  <c r="X55" i="2"/>
  <c r="N55" i="2"/>
  <c r="AV67" i="2"/>
  <c r="BB36" i="2" s="1"/>
  <c r="X67" i="2"/>
  <c r="N67" i="2"/>
  <c r="AP67" i="2"/>
  <c r="AS67" i="2"/>
  <c r="AA67" i="2"/>
  <c r="AY67" i="2"/>
  <c r="F69" i="2"/>
  <c r="V55" i="2"/>
  <c r="L55" i="2"/>
  <c r="J55" i="2"/>
  <c r="AW55" i="2"/>
  <c r="AO55" i="2"/>
  <c r="J22" i="2"/>
  <c r="F36" i="2"/>
  <c r="AO22" i="2"/>
  <c r="AW22" i="2"/>
  <c r="V22" i="2"/>
  <c r="L22" i="2"/>
  <c r="W36" i="2"/>
  <c r="M36" i="2"/>
  <c r="AW36" i="2"/>
  <c r="CD15" i="1"/>
  <c r="I30" i="1"/>
  <c r="AY15" i="1"/>
  <c r="CG30" i="1"/>
  <c r="BR30" i="1"/>
  <c r="X35" i="1" a="1"/>
  <c r="X35" i="1" s="1"/>
  <c r="H44" i="2"/>
  <c r="AY42" i="2"/>
  <c r="AA42" i="2"/>
  <c r="AP42" i="2"/>
  <c r="X42" i="2"/>
  <c r="N42" i="2"/>
  <c r="AS42" i="2"/>
  <c r="M40" i="3"/>
  <c r="P40" i="3"/>
  <c r="CB35" i="1"/>
  <c r="J37" i="1"/>
  <c r="AO67" i="2"/>
  <c r="L67" i="2"/>
  <c r="AW67" i="2"/>
  <c r="V67" i="2"/>
  <c r="J67" i="2"/>
  <c r="BZ40" i="2"/>
  <c r="BY46" i="2"/>
  <c r="BY47" i="2" s="1"/>
  <c r="BY49" i="2" s="1"/>
  <c r="BY51" i="2" s="1"/>
  <c r="X34" i="2"/>
  <c r="N34" i="2"/>
  <c r="AX34" i="2"/>
  <c r="AS34" i="2"/>
  <c r="AA34" i="2"/>
  <c r="BB34" i="2"/>
  <c r="BB38" i="2" s="1"/>
  <c r="AP34" i="2"/>
  <c r="CD43" i="1"/>
  <c r="AY43" i="1"/>
  <c r="S70" i="1"/>
  <c r="AG67" i="1" s="1"/>
  <c r="S54" i="1"/>
  <c r="S71" i="1"/>
  <c r="AG68" i="1" s="1"/>
  <c r="S52" i="1"/>
  <c r="S62" i="1" s="1"/>
  <c r="Y35" i="1" a="1"/>
  <c r="Y35" i="1" s="1"/>
  <c r="CI30" i="1"/>
  <c r="BQ30" i="1"/>
  <c r="AW30" i="1"/>
  <c r="J39" i="1" l="1"/>
  <c r="J45" i="1" s="1"/>
  <c r="CB37" i="1"/>
  <c r="AV36" i="2"/>
  <c r="AO36" i="2"/>
  <c r="J36" i="2"/>
  <c r="V36" i="2"/>
  <c r="Y6" i="2" s="1"/>
  <c r="L36" i="2"/>
  <c r="R39" i="1"/>
  <c r="AG34" i="1"/>
  <c r="M69" i="2"/>
  <c r="W69" i="2"/>
  <c r="AX69" i="2"/>
  <c r="AW69" i="2"/>
  <c r="AO69" i="2"/>
  <c r="L69" i="2"/>
  <c r="V69" i="2"/>
  <c r="J69" i="2"/>
  <c r="BJ46" i="2"/>
  <c r="BJ47" i="2" s="1"/>
  <c r="BG46" i="2"/>
  <c r="H71" i="2"/>
  <c r="BC3" i="2" s="1"/>
  <c r="X44" i="2"/>
  <c r="N44" i="2"/>
  <c r="AS44" i="2"/>
  <c r="AY44" i="2"/>
  <c r="AA44" i="2"/>
  <c r="AP44" i="2"/>
  <c r="X69" i="2"/>
  <c r="N69" i="2"/>
  <c r="AY69" i="2"/>
  <c r="AP69" i="2"/>
  <c r="AA69" i="2"/>
  <c r="AS69" i="2"/>
  <c r="G71" i="2"/>
  <c r="T71" i="1"/>
  <c r="T52" i="1" a="1"/>
  <c r="T52" i="1" s="1"/>
  <c r="T62" i="1" s="1"/>
  <c r="T54" i="1"/>
  <c r="T70" i="1" s="1"/>
  <c r="F92" i="3"/>
  <c r="F85" i="3"/>
  <c r="J8" i="3"/>
  <c r="Y37" i="1"/>
  <c r="CI35" i="1"/>
  <c r="BQ35" i="1"/>
  <c r="AW35" i="1"/>
  <c r="X37" i="1"/>
  <c r="CG35" i="1"/>
  <c r="BR35" i="1"/>
  <c r="I35" i="1" a="1"/>
  <c r="I35" i="1" s="1"/>
  <c r="AY30" i="1"/>
  <c r="CD30" i="1"/>
  <c r="X36" i="2"/>
  <c r="AS36" i="2"/>
  <c r="N36" i="2"/>
  <c r="AX36" i="2"/>
  <c r="AA36" i="2"/>
  <c r="AP36" i="2"/>
  <c r="F71" i="2"/>
  <c r="Q8" i="3"/>
  <c r="Q28" i="3" s="1"/>
  <c r="Q38" i="3" s="1"/>
  <c r="G28" i="3" a="1"/>
  <c r="G28" i="3" s="1"/>
  <c r="G38" i="3" s="1" a="1"/>
  <c r="G38" i="3" s="1"/>
  <c r="W8" i="3"/>
  <c r="Y8" i="3" s="1"/>
  <c r="AW71" i="2" l="1"/>
  <c r="AO71" i="2"/>
  <c r="L71" i="2"/>
  <c r="F77" i="2"/>
  <c r="F73" i="2"/>
  <c r="J71" i="2"/>
  <c r="F76" i="2"/>
  <c r="V71" i="2"/>
  <c r="M71" i="2"/>
  <c r="G77" i="2"/>
  <c r="G76" i="2"/>
  <c r="G73" i="2"/>
  <c r="W71" i="2"/>
  <c r="AX71" i="2"/>
  <c r="BC6" i="2"/>
  <c r="W38" i="3"/>
  <c r="G40" i="3" a="1"/>
  <c r="G40" i="3" s="1"/>
  <c r="BC8" i="2"/>
  <c r="J52" i="1" a="1"/>
  <c r="J52" i="1" s="1"/>
  <c r="CB52" i="1" s="1"/>
  <c r="CB45" i="1"/>
  <c r="CG37" i="1"/>
  <c r="BR37" i="1"/>
  <c r="X39" i="1"/>
  <c r="X45" i="1" s="1"/>
  <c r="AW37" i="1"/>
  <c r="Y39" i="1"/>
  <c r="Y45" i="1" s="1"/>
  <c r="CI37" i="1"/>
  <c r="BQ37" i="1"/>
  <c r="X71" i="2"/>
  <c r="N71" i="2"/>
  <c r="AS71" i="2"/>
  <c r="AA71" i="2"/>
  <c r="H82" i="2"/>
  <c r="H77" i="2"/>
  <c r="H76" i="2"/>
  <c r="H73" i="2"/>
  <c r="AY71" i="2"/>
  <c r="AP71" i="2"/>
  <c r="R45" i="1"/>
  <c r="AG36" i="1"/>
  <c r="AY35" i="1"/>
  <c r="CD35" i="1"/>
  <c r="I37" i="1"/>
  <c r="Y54" i="1" l="1"/>
  <c r="BQ45" i="1"/>
  <c r="Y71" i="1"/>
  <c r="Y52" i="1" a="1"/>
  <c r="Y52" i="1" s="1"/>
  <c r="AW45" i="1"/>
  <c r="CI45" i="1"/>
  <c r="Q40" i="3"/>
  <c r="G70" i="3"/>
  <c r="E8" i="3"/>
  <c r="I39" i="1"/>
  <c r="I45" i="1" s="1"/>
  <c r="AY37" i="1"/>
  <c r="CD37" i="1"/>
  <c r="R52" i="1"/>
  <c r="R54" i="1"/>
  <c r="AG51" i="1" s="1"/>
  <c r="AG42" i="1"/>
  <c r="X52" i="1" a="1"/>
  <c r="X52" i="1" s="1"/>
  <c r="X54" i="1"/>
  <c r="CG45" i="1"/>
  <c r="BR45" i="1"/>
  <c r="BR52" i="1" l="1"/>
  <c r="CG52" i="1"/>
  <c r="X62" i="1"/>
  <c r="G76" i="3" a="1"/>
  <c r="G76" i="3" s="1"/>
  <c r="Q70" i="3"/>
  <c r="Q76" i="3" s="1"/>
  <c r="BQ71" i="1"/>
  <c r="AW71" i="1"/>
  <c r="CD45" i="1"/>
  <c r="I71" i="1"/>
  <c r="AY71" i="1" s="1"/>
  <c r="I70" i="1"/>
  <c r="I52" i="1" a="1"/>
  <c r="I52" i="1" s="1"/>
  <c r="AY45" i="1"/>
  <c r="CI52" i="1"/>
  <c r="BQ52" i="1"/>
  <c r="Y62" i="1"/>
  <c r="AW52" i="1"/>
  <c r="CG54" i="1"/>
  <c r="BR54" i="1"/>
  <c r="AG49" i="1"/>
  <c r="R62" i="1"/>
  <c r="AG59" i="1" s="1"/>
  <c r="E28" i="3" a="1"/>
  <c r="E28" i="3" s="1"/>
  <c r="E38" i="3" s="1" a="1"/>
  <c r="E38" i="3" s="1"/>
  <c r="E40" i="3" s="1" a="1"/>
  <c r="E40" i="3" s="1"/>
  <c r="O8" i="3"/>
  <c r="O28" i="3" s="1"/>
  <c r="O38" i="3" s="1"/>
  <c r="AW54" i="1"/>
  <c r="Y70" i="1"/>
  <c r="CI54" i="1"/>
  <c r="BQ54" i="1"/>
  <c r="AW70" i="1" l="1"/>
  <c r="U76" i="1"/>
  <c r="BQ70" i="1"/>
  <c r="CI62" i="1"/>
  <c r="BQ62" i="1"/>
  <c r="AW62" i="1"/>
  <c r="AY52" i="1"/>
  <c r="CD52" i="1"/>
  <c r="G85" i="3"/>
  <c r="G92" i="3"/>
  <c r="G84" i="3"/>
  <c r="K76" i="1"/>
  <c r="AY70" i="1"/>
  <c r="BR62" i="1"/>
  <c r="CG62" i="1"/>
  <c r="O40" i="3"/>
  <c r="E70" i="3"/>
  <c r="E76" i="3" l="1" a="1"/>
  <c r="E76" i="3" s="1"/>
  <c r="O70" i="3"/>
  <c r="O76" i="3" s="1"/>
  <c r="E84" i="3" l="1"/>
  <c r="E85" i="3"/>
  <c r="E92" i="3"/>
</calcChain>
</file>

<file path=xl/comments1.xml><?xml version="1.0" encoding="utf-8"?>
<comments xmlns="http://schemas.openxmlformats.org/spreadsheetml/2006/main">
  <authors>
    <author>Sandesh</author>
  </authors>
  <commentList>
    <comment ref="F80" authorId="0" shapeId="0">
      <text>
        <r>
          <rPr>
            <b/>
            <sz val="9"/>
            <rFont val="Tahoma"/>
            <family val="2"/>
          </rPr>
          <t>Sandesh:</t>
        </r>
        <r>
          <rPr>
            <sz val="9"/>
            <rFont val="Tahoma"/>
            <family val="2"/>
          </rPr>
          <t xml:space="preserve">
145 is difference of Lanka of which provision was taken in standalone books but not in conso books</t>
        </r>
      </text>
    </comment>
  </commentList>
</comments>
</file>

<file path=xl/sharedStrings.xml><?xml version="1.0" encoding="utf-8"?>
<sst xmlns="http://schemas.openxmlformats.org/spreadsheetml/2006/main" count="385" uniqueCount="294">
  <si>
    <t>UFO MOVIEZ INDIA LIMITED</t>
  </si>
  <si>
    <t>STATEMENT OF STANDALONE AND CONSOLIDATED FINANCIAL RESULTS FOR THE QUARTER AND YEAR ENDED 31 MARCH 2024</t>
  </si>
  <si>
    <t>Rs. in Lacs</t>
  </si>
  <si>
    <t>Sr. 
No.</t>
  </si>
  <si>
    <t xml:space="preserve">Particulars </t>
  </si>
  <si>
    <t>Standalone</t>
  </si>
  <si>
    <t>Consolidated</t>
  </si>
  <si>
    <t>Consol</t>
  </si>
  <si>
    <t>Q2</t>
  </si>
  <si>
    <t>Q1</t>
  </si>
  <si>
    <t>Quarter ended</t>
  </si>
  <si>
    <t>9 Months ended</t>
  </si>
  <si>
    <t>Year ended</t>
  </si>
  <si>
    <t>9 months ended</t>
  </si>
  <si>
    <t>9 months</t>
  </si>
  <si>
    <t>Restated</t>
  </si>
  <si>
    <t>Standalone June 2</t>
  </si>
  <si>
    <t>Consol June 2</t>
  </si>
  <si>
    <t>Standalone Dec  22</t>
  </si>
  <si>
    <t>Consol Dec  22</t>
  </si>
  <si>
    <t>Unaudited</t>
  </si>
  <si>
    <t>(Audited)</t>
  </si>
  <si>
    <t>Audited</t>
  </si>
  <si>
    <t>Restated
Refer note 3</t>
  </si>
  <si>
    <t>Unaudited
Refer note 3</t>
  </si>
  <si>
    <t>H1FY23</t>
  </si>
  <si>
    <t>Q1 FY24</t>
  </si>
  <si>
    <t>H1 FY24</t>
  </si>
  <si>
    <t>Standalone June</t>
  </si>
  <si>
    <t>Consol June</t>
  </si>
  <si>
    <t xml:space="preserve">
(Unaudited) 
</t>
  </si>
  <si>
    <t>(Unaudited)</t>
  </si>
  <si>
    <t>Pasted from linked figures</t>
  </si>
  <si>
    <t>Differences total</t>
  </si>
  <si>
    <t>(Audited) 
Refer Note 1</t>
  </si>
  <si>
    <t>(Audited)
Refer Note 1</t>
  </si>
  <si>
    <t>Income from operations</t>
  </si>
  <si>
    <t>Consol Dec 9 moths</t>
  </si>
  <si>
    <t>Consol Dec 3 moths</t>
  </si>
  <si>
    <t>Standalone Dec 9 moths</t>
  </si>
  <si>
    <t>Standalone Dec 3 moths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</si>
  <si>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</si>
  <si>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</si>
  <si>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</si>
  <si>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</si>
  <si>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</si>
  <si>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</si>
  <si>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</si>
  <si>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</si>
  <si>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</si>
  <si>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</si>
  <si>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</si>
  <si>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</si>
  <si>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(d) Other expenses</t>
  </si>
  <si>
    <t>Total expenses</t>
  </si>
  <si>
    <t>Earnings before interest, tax, depreciation and amortisation (EBITDA) (1-2)</t>
  </si>
  <si>
    <t>Depreciation and amortisation expense</t>
  </si>
  <si>
    <t>Finance cost</t>
  </si>
  <si>
    <t xml:space="preserve">Finance income </t>
  </si>
  <si>
    <t>Profit/(Loss) before share of profit from Associates, Exceptional items and tax</t>
  </si>
  <si>
    <t>Share of profit/(loss) of associates (net of taxes)</t>
  </si>
  <si>
    <t>Profit/(loss) before Exceptional items and Tax</t>
  </si>
  <si>
    <t>Exceptional Items (refer note 5)</t>
  </si>
  <si>
    <t>Profit/(Loss) before Tax</t>
  </si>
  <si>
    <t>Tax expense</t>
  </si>
  <si>
    <t xml:space="preserve">    - Current tax</t>
  </si>
  <si>
    <t xml:space="preserve">    - Deferred tax charge/(credit)</t>
  </si>
  <si>
    <t>Total tax expense</t>
  </si>
  <si>
    <t>Profit/(loss) for the period (11 - 12)</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</si>
  <si>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</si>
  <si>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</si>
  <si>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</si>
  <si>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</si>
  <si>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</si>
  <si>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</si>
  <si>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</si>
  <si>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</si>
  <si>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</si>
  <si>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</si>
  <si>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</si>
  <si>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</si>
  <si>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</si>
  <si>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annualized):</t>
  </si>
  <si>
    <t>(a) Basic (in Rs.)</t>
  </si>
  <si>
    <t>(b) Diluted (in Rs.)</t>
  </si>
  <si>
    <t>Done</t>
  </si>
  <si>
    <t>Particulars</t>
  </si>
  <si>
    <t>No. of share o/s</t>
  </si>
  <si>
    <t>Weighted no. of share o/s</t>
  </si>
  <si>
    <t>No. of share o/s before option granted</t>
  </si>
  <si>
    <t>No. of share o/s preferential issue</t>
  </si>
  <si>
    <t>Weighted average number of shares outstanding after preferential issue</t>
  </si>
  <si>
    <t>Diff</t>
  </si>
  <si>
    <t>Other Exps</t>
  </si>
  <si>
    <t>Difference</t>
  </si>
  <si>
    <t>Revised income</t>
  </si>
  <si>
    <t>Impact in income</t>
  </si>
  <si>
    <t>Revised Exps</t>
  </si>
  <si>
    <t>Impact in Exps</t>
  </si>
  <si>
    <t xml:space="preserve">EBITDA as per version 6 </t>
  </si>
  <si>
    <t>Weighted average no. of shares for EPS</t>
  </si>
  <si>
    <t>Weighted average no. of shares for DPS</t>
  </si>
  <si>
    <t>M22</t>
  </si>
  <si>
    <t>BALANCE SHEET AS AT 31 MARCH 2024</t>
  </si>
  <si>
    <t>Se22</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</si>
  <si>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</si>
  <si>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</si>
  <si>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</si>
  <si>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</si>
  <si>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</si>
  <si>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</si>
  <si>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</si>
  <si>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</si>
  <si>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</si>
  <si>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Subsidiaries and Associates </t>
  </si>
  <si>
    <t>(ii) Loans receivables</t>
  </si>
  <si>
    <t>(iii) Other financial assets</t>
  </si>
  <si>
    <t>Deferred tax assets (net)</t>
  </si>
  <si>
    <t>Income tax assets (net)</t>
  </si>
  <si>
    <t>Other non-current assets</t>
  </si>
  <si>
    <t>Total non-current assets</t>
  </si>
  <si>
    <t>B</t>
  </si>
  <si>
    <t>Current assets</t>
  </si>
  <si>
    <t>Trade receivable</t>
  </si>
  <si>
    <t>Inventories</t>
  </si>
  <si>
    <t>Inventory</t>
  </si>
  <si>
    <t>Financial assets</t>
  </si>
  <si>
    <t>Other financial asset- Security deposits (Current and non current)</t>
  </si>
  <si>
    <t>(i) Investments</t>
  </si>
  <si>
    <t>Other current receivable (other current financial assets- )</t>
  </si>
  <si>
    <t>(ii) Trade receivables</t>
  </si>
  <si>
    <t>Other non-current assets (prepaid and other receivable)</t>
  </si>
  <si>
    <t>(iii) Cash and cash equivalents</t>
  </si>
  <si>
    <t>Other current assets- Advance to suppliers</t>
  </si>
  <si>
    <t>(iv) Bank balances other than cash and cash equivalents</t>
  </si>
  <si>
    <t xml:space="preserve">Other current assets- VAT/GST credit receivable </t>
  </si>
  <si>
    <t>(v) Loans receivables</t>
  </si>
  <si>
    <t>Other current assets</t>
  </si>
  <si>
    <t>Non current FD and interest</t>
  </si>
  <si>
    <t>(vi) Other financial assets</t>
  </si>
  <si>
    <t>Total assets</t>
  </si>
  <si>
    <t>Total current assets</t>
  </si>
  <si>
    <t>Trade payable</t>
  </si>
  <si>
    <t>Total (A+B)</t>
  </si>
  <si>
    <t>Other financial liabilities (Deposits- Current and non current)</t>
  </si>
  <si>
    <t>Equity and liabilities</t>
  </si>
  <si>
    <t>Other Financial liability - current (Salary payable)</t>
  </si>
  <si>
    <t>C</t>
  </si>
  <si>
    <t>Equity</t>
  </si>
  <si>
    <t>Other Financial liability - current (others)</t>
  </si>
  <si>
    <t>Share capital</t>
  </si>
  <si>
    <t>Other current and non-current liabilities (Deferred revenue)</t>
  </si>
  <si>
    <t>Other current liabilities-Advance from customers</t>
  </si>
  <si>
    <t>Equity attributable to owners</t>
  </si>
  <si>
    <t>Other current liabilities-Statutory dues payable</t>
  </si>
  <si>
    <t>Non-controlling interest</t>
  </si>
  <si>
    <t>Total equity</t>
  </si>
  <si>
    <t>Net liability (Excluding Deposits)</t>
  </si>
  <si>
    <t>Liabilities</t>
  </si>
  <si>
    <t xml:space="preserve">Net liabilities (Excluding GST receivable) </t>
  </si>
  <si>
    <t>D</t>
  </si>
  <si>
    <t>Non-current liabilities</t>
  </si>
  <si>
    <t>Financial liabilities</t>
  </si>
  <si>
    <t xml:space="preserve">Net liabilities (including GST receivable) </t>
  </si>
  <si>
    <t>(i) Borrowings</t>
  </si>
  <si>
    <t>(ii) Lease liabilities</t>
  </si>
  <si>
    <t>(iii) Other financial liabilities</t>
  </si>
  <si>
    <t>Eff</t>
  </si>
  <si>
    <t>Provisions</t>
  </si>
  <si>
    <t>Deferred tax liabilities (net)</t>
  </si>
  <si>
    <t>Other non-current liabilities</t>
  </si>
  <si>
    <t>Total non-current liabilities</t>
  </si>
  <si>
    <t>Dividend</t>
  </si>
  <si>
    <t>E</t>
  </si>
  <si>
    <t>Current liabilities</t>
  </si>
  <si>
    <t>Interest accrued on borrowing</t>
  </si>
  <si>
    <t>Payable for fixed assets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</si>
  <si>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</si>
  <si>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</si>
  <si>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</si>
  <si>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</si>
  <si>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</si>
  <si>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</si>
  <si>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</si>
  <si>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</si>
  <si>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</si>
  <si>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Check with Main Face</t>
  </si>
  <si>
    <t>STATEMENT OF CASH FLOWS FOR THE YEAR ENDED 31 MARCH 2024</t>
  </si>
  <si>
    <t>PARTICULARS</t>
  </si>
  <si>
    <t>Cash flow generated from / (used in) operating activities</t>
  </si>
  <si>
    <t>Profit / (Loss) before share of profit from associates,exceptional items and tax</t>
  </si>
  <si>
    <t>Adjustment to reconcile profit/(loss) before tax to net cash flows:</t>
  </si>
  <si>
    <t>Depreciation and amortization expense</t>
  </si>
  <si>
    <t>Bad debts written off</t>
  </si>
  <si>
    <t>Loan Written off</t>
  </si>
  <si>
    <t>Provision for doubtful debts</t>
  </si>
  <si>
    <t>Provision for doubtful loans &amp; advances</t>
  </si>
  <si>
    <t>Unrealised foreign exchange (gain) / loss (net)</t>
  </si>
  <si>
    <t>Loss on sale of property, plant and equipments</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</si>
  <si>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</si>
  <si>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</si>
  <si>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</si>
  <si>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</si>
  <si>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</si>
  <si>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</si>
  <si>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Provision for slow and non moving inventory</t>
  </si>
  <si>
    <t>Provision for impairment of investments in subsidiaries and associates</t>
  </si>
  <si>
    <t>Interest income</t>
  </si>
  <si>
    <t>Dividend income</t>
  </si>
  <si>
    <t>Operating Profit before working capital changes</t>
  </si>
  <si>
    <t>Movements in working capital</t>
  </si>
  <si>
    <t>Increase in trade payables</t>
  </si>
  <si>
    <t>Increase/(Decrease) in other financial liabilities (current and non-current)</t>
  </si>
  <si>
    <t>Increase in other liabilities (current and non-current)</t>
  </si>
  <si>
    <t>Increase/ (Decrease)  in provisions (current and non-current)</t>
  </si>
  <si>
    <t>(Increase) in trade receivables</t>
  </si>
  <si>
    <t>Decrease / (Increase) in financials assets (current and non-current)</t>
  </si>
  <si>
    <t>Decrease in other assets (current and non-current)</t>
  </si>
  <si>
    <t>Decrease / (Increase) in inventories</t>
  </si>
  <si>
    <t>Cash generated from /(used in) operations</t>
  </si>
  <si>
    <t>Net direct taxes paid</t>
  </si>
  <si>
    <t>Net cash generated from operating activities (A)</t>
  </si>
  <si>
    <t>Cash flows generated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</si>
  <si>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</si>
  <si>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</si>
  <si>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</si>
  <si>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Repatriation of capital from subsidiary</t>
  </si>
  <si>
    <t>Proceeds from amount invested in associates</t>
  </si>
  <si>
    <t>Payment of purchase consideration for purchase of shares / warrant of a associates</t>
  </si>
  <si>
    <t>Payment of purchase consideration for purchase of shares of a subsidiary</t>
  </si>
  <si>
    <t>Payment of purchase consideration for purchase of preference shares of a associates</t>
  </si>
  <si>
    <t>Payment of purchase consideration for purchase of preference shares of a subsidiary</t>
  </si>
  <si>
    <t>Purchase of current investments (including dividend reinvestment)</t>
  </si>
  <si>
    <t>Proceeds from sale / redemption of current investments</t>
  </si>
  <si>
    <t>Proceeds from sale of associate</t>
  </si>
  <si>
    <t>Proceeds from Maturity of / (Investment in) bank deposits (with original maturity for more than 3 months) (net)</t>
  </si>
  <si>
    <t>Interest received</t>
  </si>
  <si>
    <t>Dividend received</t>
  </si>
  <si>
    <t>Loan (given to) /repayment from related party</t>
  </si>
  <si>
    <t>Net cash flow generated from / (used in) investing activities (B)</t>
  </si>
  <si>
    <t>Cash flows from financing activities</t>
  </si>
  <si>
    <t>Proceeds from issuance of equity share capital(including premium)</t>
  </si>
  <si>
    <t>Share Issue expenses</t>
  </si>
  <si>
    <t>Proceeds from Long term borrowing</t>
  </si>
  <si>
    <t>(Repayment) / Proceeds from short term borrowing (net)</t>
  </si>
  <si>
    <t>(Repayment) of long-term borrowings</t>
  </si>
  <si>
    <t>Interest paid</t>
  </si>
  <si>
    <t>Repayment of Lease liabilities</t>
  </si>
  <si>
    <t>Dividend on equity shares</t>
  </si>
  <si>
    <t>Tax on dividend paid on equity shares</t>
  </si>
  <si>
    <t>Net cash used in financing activities (C)</t>
  </si>
  <si>
    <t>Net increase / (decrease) in cash and cash equivalents (A + B + C)</t>
  </si>
  <si>
    <t>Increase in cash and cash equivalents on account of associate becoming subsidiary</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</si>
  <si>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</si>
  <si>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</si>
  <si>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</si>
  <si>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</si>
  <si>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</si>
  <si>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</si>
  <si>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</si>
  <si>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</si>
  <si>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NOTES</t>
  </si>
  <si>
    <t xml:space="preserve">3. The uncertainty on account of Covid- 19 outbreak continued to have adverse effect across the world economies including India in first half of this financial year. The second wave started tapering off towards the end of June/beginning of July 2021. However, various State Governments allowed Cinemas to re-open from July/August 2021 in a phased manner with restrictions and Standard Operating Procedures (SOPs). The key States of Maharashtra and Kerala allowed opening of cinemas only from end of October/beginning of November 2021 and various regional &amp; Hindi movies also started releasing. Third wave which was due to omicron a new variant of Covid was the shortest as compared to the previous two waves. It started during the last week of December 2021 and lasted till the first week of February 22. Majority of Cinemas were operational during early Q4 (with exception of Delhi and Haryana which were shut during January 2022) with various capacity restrictions but with limited or no content. Restrictions on cinema operations started easing from the1st week of February 22 and by the first week of March'22, all restrictions were eased. </t>
  </si>
  <si>
    <t>We continued with our strategy of keeping check on controllable costs and for having adequate liquidity on our balance sheet. The Company has raised preferential Equity aggregating to Rs. 9,682.87 lacs – refer Note 2.</t>
  </si>
  <si>
    <t>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actions like cost optimization &amp; fund raising done in this quarter. Accordingly, management believes that long term drivers of business are intact and does not anticipate any material medium to long term risks to the business</t>
  </si>
  <si>
    <t>2. The Group has assessed the possible impact of COVID-19 on its financial statements based on the internal and external information available upto the date of approval of these financial results and concluded that no adjustment is required in these results. The Group continues to monitor the future economic conditions.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</si>
  <si>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year ended March 31, 2022, the Company has further invested an amount of Rs. 100 lacs by subscribing to 10,000 NCOCRPS of Plexigo and Rs. 159.91 lacs by subscribing to 15,991 NCOCRPS of Zinglin.
As on the date of the result, the Company has invested an aggregate amount of Rs. 251 lacs in Plexigo and Rs. 410.91 lacs in Zinglin.
Post the aforesaid allotments, the Company continues to hold 100% voting rights in Plexigo and Zinglin.
</t>
  </si>
  <si>
    <t>5. The Board of Directors of the Company hereby approves a further investment of up to Rs.500 lacs (in one or more tranches) by way of equity shares in Nova Cinemaz Private Limited (erstwhile "Valuable Digital Screens Private Limited" ) , its wholly owned subsidiary, for its NOVA EUC business.
Accordingly, the Company has made an investment of Rs. 125 lacs in Nova Cinemaz Private Limited, subscribing to 12,50,000 equity shares of Rs. 10 each, allotment of which has been approved by the Board of Directors of Nova Cinemaz Private Limited at its meeting held on March 28, 2022
Post the aforesaid allotments, the Company continues to hold 100% voting rights in Nova Cinemaz Private Limited</t>
  </si>
  <si>
    <t xml:space="preserve">6.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the conversions, the Company holds 33.08% of voting rights of CDPL.
</t>
  </si>
  <si>
    <t xml:space="preserve">7. On October 12, 2020, the Board of Directors of Scrabble Entertainment Limited (SEL), a wholly owned subsidiary of the Company, had approved an investment of up to Rs. 800 lacs in Mumbai Movie Studios Private Limited (MMSPL). Accordingly, till the year end March 31, 2021, SEL made an investment of Rs. 37.50 lacs , subscribing to 3,75,000 number of equity shares of Rs. 10 each and Rs. 337 lacs, subscribing to 75,00,000 Non-Cumulative Optionally Convertible Redeemable Preference Shares (“NCOCRPS”) of Rs. 10 each, paid up value per share is Rs. 4.5.  Post this acquisition, SEL holds 30.74% stake in MMSPL and it has been treated as an associate for the purpose of accounting. 
Further on December 09, 2021, SEL made additional investment of Rs. 262.50 lacs towards 2nd call of Rs. 3.5 per share.
</t>
  </si>
  <si>
    <t>4. On account of the withdrawal of concessional tax rate of 15% on dividend income as per section 115BBD of the Income Tax Act 1961 with effect from 1st April 22, the company have considered effect of this withdrawal in deferred tax liabilities created on the undistributed profits of foreign subsidiaries/associates, this has resulted incremental deferred tax charge of Rs. 144 lacs for the quarter ended June 30, 2022.</t>
  </si>
  <si>
    <t xml:space="preserve">The Company had created deferred tax liability on undistributed profit of foreign company at tax rate applicable as per Section 115BBD which is 15% plus Surcharge and Health and Education Cess. The Finance Act, 2022 has amended the Section 115BBD to provide that the provisions of this section shall not apply to any assessment year beginning on or after 01-04-2023. To give effect of this amendment tax rate to create deferred tax has been change to 25.168% which has resulted additional deferred tax charge of Rs. 144 lacs for current quarter ended June 30, 2022. </t>
  </si>
  <si>
    <t>3. Net loss on sale of investments with respect to Scrabble Ventures LLC (Subsidry of Scrabble Digital Inc) of ₹ 266 Lacs.</t>
  </si>
  <si>
    <t>For and on behalf of the Board of Directors</t>
  </si>
  <si>
    <t>of UFO Moviez India Limited</t>
  </si>
  <si>
    <t>Rajesh Mishra</t>
  </si>
  <si>
    <t>Executive Director and Group CEO</t>
  </si>
  <si>
    <t>Place of signature: Mumbai</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</si>
  <si>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</si>
  <si>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</si>
  <si>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</si>
  <si>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(c) Provision for Impairment/write off of investments and loans to associates</t>
  </si>
  <si>
    <t>1. The above audited standalone and consolidated financial results for the quarter and year ended March 31, 2024 of UFO Moviez India Limited (''the Company'') have been reviewed by the Audit Committee and approved by the Board of Directors at their meeting held on May 23, 2024. The Statutory Auditors of the Company have carried out audit of the above standalone and consolidated financial results pursuant to Regulation 33 of the Securities and Exchange Board India (Listing Obligations and Disclosure Requirements) Regulation, 2015 as amended and issued an unmodified audit reports. The figures for the quarters ended as on March 31, 2024 and March 31, 2023 are the balancing figures between the audited figures in respect of the full financial year and the published year to date figures up to the end of the third quarter. Also, the figures up to the third quarter were subject to limited review.</t>
  </si>
  <si>
    <t xml:space="preserve">3. On January 17, 2024, the National Company Law Tribunal (NCLT) has approved the Scheme of Arrangement for the amalgamation of Company’s wholly owned subsidiaries including its step down subsidiaries namely, Scrabble Entertainment Limited (“SEL”) and Plexigo Entertainment Private Limited (“PEPL”) and Zinglin Media Private Limited (“ZMPL”) and Scrabble Entertainment (Mauritius) Limited (“SEML”) (together referred to as the "merging companies") with the Company ("the Scheme"). Consequent to fulfilment of all the conditions relating to the Scheme including filing of certified copy of the Order with the Registrar of Companies, the Scheme is effective on  February 21 , 2024 with effect from the appointed date of April 1, 2023 for the amalgamation of SEL, PEPL, ZMPL and SEML with the Company.
The amalgamation has been accounted using pooling of interest method as prescribed under Indian Accounting Standard (“Ind AS”) 103 - “Business Combination” notified under Section 133 of the Act read with relevant rules issued thereunder and/ or such other applicable accounting standard prescribed under the Act. The previous year figures have been restated to give the effect of amalgamation in accordance with the scheme.
 In accordance with the Scheme :
(i) All assets and liabilities, including reserves of the Amalgamating Companies have been recorded at their respective book values as appearing in their respective books on the date immediately preceding the Appointed Date.
(ii) The difference in books of accounts of the Transferee Company on account of:
(a) Net assets taken over;
(b) Reserves acquired and cancellation of investments in Transferor Companies is recorded in Amalgamation Reserve account of the Transferee Company.
</t>
  </si>
  <si>
    <t>6. Based on the management approach, the performance of digital cinema services including new ventures and the sale of digital cinema equipment is evaluated currently as single operating segment.</t>
  </si>
  <si>
    <t xml:space="preserve">7. Previous year/period figures have been regrouped/reclassified, where necessary, to give impact to the scheme as stated in note 3 above. </t>
  </si>
  <si>
    <r>
      <t xml:space="preserve">3. The Company has renegotiated certain existing long-term lease contracts and the gain on such renegotiation of Rs. </t>
    </r>
    <r>
      <rPr>
        <sz val="12"/>
        <color rgb="FFFF0000"/>
        <rFont val="Calibri"/>
        <family val="2"/>
        <scheme val="minor"/>
      </rPr>
      <t xml:space="preserve">65.86 </t>
    </r>
    <r>
      <rPr>
        <sz val="12"/>
        <rFont val="Calibri"/>
        <family val="2"/>
        <scheme val="minor"/>
      </rPr>
      <t xml:space="preserve">lacs in the standalone results and Rs. </t>
    </r>
    <r>
      <rPr>
        <sz val="12"/>
        <color rgb="FFFF0000"/>
        <rFont val="Calibri"/>
        <family val="2"/>
        <scheme val="minor"/>
      </rPr>
      <t>68.40</t>
    </r>
    <r>
      <rPr>
        <sz val="12"/>
        <rFont val="Calibri"/>
        <family val="2"/>
        <scheme val="minor"/>
      </rPr>
      <t xml:space="preserve"> lacs in the consolidated results for the quarter ended June 30, 2022, Rs. 64.41 lacs in the standalone results as well as in the consolidated results for the quarter ended March 31, 2022 has been included under Other Income.</t>
    </r>
  </si>
  <si>
    <t>Date: May 23, 2024</t>
  </si>
  <si>
    <t xml:space="preserve">Restated
Refer Note 3 </t>
  </si>
  <si>
    <t>Restated
Refer Note 3</t>
  </si>
  <si>
    <t>31-Mar-23
Restated
Refer Note 3</t>
  </si>
  <si>
    <t>2. The Compensation Committee of the Board of Directors of the Company has in the past granted 11,96,000 employee stock options to the eligible employees of the Company and its subsidiary companies under its Employee Stock Option Scheme 2014 (ESOP 2014). Out of these options, till March 31, 2023, 4,25,496 options were exercised by the eligible employees and 54,125 options have lapsed due to the resignation of eligible employees. During the current year ended March 31, 2024, further   4,04,978 options have been exercised by the eligible employees and 34,500 options have lapsed. As at March 31, 2024, 2,76,901 options are in force and exercisable.</t>
  </si>
  <si>
    <t xml:space="preserve">4. During the year ended March 31, 2024, the Company had incorporated 50:50 Joint Venture Company in India with Qube Cinema Technologies Private Limited (“Qube”), namely Upmarch Media Network Private Limited (“Upmarch”) for undertaking Ad Sales Business. On February 01, 2024, Company terminated the joint venture agreements executed with Qube on account of certain operational issues.
Post termination of Joint venture agreement, the Board of Directors of the Company at its meeting held on February 01, 2024 had approved the acquisition of 100,000 equity shares, having a face value of Rs. 10 each (remaining 50% stake), in Upmarch Media Network Private Limited from Qube, for an aggregate consideration of Rs. 10,00,000. Consequent to the completion of the acquisition on March 22, 2024, the Company holds 100% of the issued and paid-up equity share capital of Upmarch Media and for the purpose of accounting it is treated as a wholly owned subsidiary.
</t>
  </si>
  <si>
    <t xml:space="preserve">5.Exceptional items include: 
(a) Loss on sale of stake in an associate during the quarter ended September 30, 2023 amounting to Rs 266 lacs; and 
(b) Gain (including fair value gain upon re-measurement of Group’s existing investments) of Rs 122 lacs during the quarter ended September 30, 2023 on acquiring full control of an associate by purchasing the shares from the existing shareholder.
The consolidated results for the year ended March 31, 2024 show a net loss of Rs 144 lacs on account of the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</si>
</sst>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3" formatCode="_ * #,##0.00_ ;_ * \-#,##0.00_ ;_ * &quot;-&quot;??_ ;_ @_ "/>
    <numFmt numFmtId="164" formatCode="_ * #,##0_ ;_ * \-#,##0_ ;_ * &quot;-&quot;??_ ;_ @_ "/>
    <numFmt numFmtId="165" formatCode="0.0%"/>
    <numFmt numFmtId="166" formatCode="_-* #,##0_-;\-* #,##0_-;_-* &quot;-&quot;_-;_-@_-"/>
    <numFmt numFmtId="167" formatCode="_(* #,##0_);_(* \(#,##0\);_(* &quot;-&quot;??_);_(@_)"/>
    <numFmt numFmtId="168" formatCode="_ * #,##0.00_ ;_ * \-#,##0.00_ ;_ * &quot;-&quot;_ ;_ @_ "/>
    <numFmt numFmtId="169" formatCode="_(* #,##0.00_);_(* \(#,##0.00\);_(* &quot;-&quot;??_);_(@_)"/>
    <numFmt numFmtId="170" formatCode="_-* #,##0.00_-;\-* #,##0.00_-;_-* &quot;-&quot;_-;_-@_-"/>
    <numFmt numFmtId="171" formatCode="_ * #,##0.0000_ ;_ * \-#,##0.0000_ ;_ * &quot;-&quot;??_ ;_ @_ "/>
    <numFmt numFmtId="172" formatCode="0.0"/>
    <numFmt numFmtId="173" formatCode="_(* #,##0.00_);_(* \(#,##0.00\);_(* &quot;-&quot;_);_(@_)"/>
    <numFmt numFmtId="174" formatCode="_-* #,##0.000_-;\-* #,##0.000_-;_-* &quot;-&quot;_-;_-@_-"/>
    <numFmt numFmtId="175" formatCode="_ * #,##0.000_ ;_ * \-#,##0.000_ ;_ * &quot;-&quot;??_ ;_ @_ "/>
    <numFmt numFmtId="176" formatCode="&quot;₹&quot;\ #,##0.00"/>
    <numFmt numFmtId="177" formatCode="_ * #,##0.000_ ;_ * \-#,##0.000_ ;_ * &quot;-&quot;???_ ;_ @_ "/>
    <numFmt numFmtId="178" formatCode="0_);\(0\)"/>
  </numFmts>
  <fonts count="56">
    <font>
      <sz val="10"/>
      <name val="Arial"/>
      <charset val="134"/>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1"/>
      <name val="Calibri"/>
      <family val="2"/>
      <scheme val="minor"/>
    </font>
    <font>
      <sz val="10"/>
      <color theme="1"/>
      <name val="Arial"/>
      <family val="2"/>
    </font>
    <font>
      <sz val="11"/>
      <name val="Calibri"/>
      <family val="2"/>
      <scheme val="minor"/>
    </font>
    <font>
      <sz val="10"/>
      <name val="Arial"/>
      <family val="2"/>
    </font>
    <font>
      <i/>
      <sz val="14"/>
      <color theme="1"/>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b/>
      <sz val="12"/>
      <name val="Calibri"/>
      <family val="2"/>
      <scheme val="minor"/>
    </font>
    <font>
      <b/>
      <sz val="11"/>
      <color rgb="FFFF0000"/>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sz val="12"/>
      <color theme="1"/>
      <name val="Calibri"/>
      <family val="2"/>
      <scheme val="minor"/>
    </font>
    <font>
      <b/>
      <sz val="15"/>
      <color theme="1"/>
      <name val="Calibri"/>
      <family val="2"/>
      <scheme val="minor"/>
    </font>
    <font>
      <b/>
      <sz val="13"/>
      <name val="Calibri"/>
      <family val="2"/>
      <scheme val="minor"/>
    </font>
    <font>
      <sz val="15"/>
      <color theme="1"/>
      <name val="Calibri"/>
      <family val="2"/>
      <scheme val="minor"/>
    </font>
    <font>
      <b/>
      <sz val="14"/>
      <name val="Calibri"/>
      <family val="2"/>
      <scheme val="minor"/>
    </font>
    <font>
      <b/>
      <sz val="15"/>
      <name val="Calibri"/>
      <family val="2"/>
      <scheme val="minor"/>
    </font>
    <font>
      <sz val="12"/>
      <name val="Calibri"/>
      <family val="2"/>
      <scheme val="minor"/>
    </font>
    <font>
      <sz val="12"/>
      <name val="Arial"/>
      <family val="2"/>
    </font>
    <font>
      <b/>
      <sz val="12"/>
      <name val="Arial"/>
      <family val="2"/>
    </font>
    <font>
      <i/>
      <sz val="12"/>
      <color theme="1"/>
      <name val="Calibri"/>
      <family val="2"/>
      <scheme val="minor"/>
    </font>
    <font>
      <b/>
      <u/>
      <sz val="14"/>
      <name val="Calibri"/>
      <family val="2"/>
      <scheme val="minor"/>
    </font>
    <font>
      <sz val="14"/>
      <color rgb="FF000000"/>
      <name val="Calibri"/>
      <family val="2"/>
      <scheme val="minor"/>
    </font>
    <font>
      <sz val="12"/>
      <color rgb="FF000000"/>
      <name val="Calibri"/>
      <family val="2"/>
      <scheme val="minor"/>
    </font>
    <font>
      <sz val="11"/>
      <color rgb="FFFFFF00"/>
      <name val="Calibri"/>
      <family val="2"/>
      <scheme val="minor"/>
    </font>
    <font>
      <u/>
      <sz val="14"/>
      <name val="Calibri"/>
      <family val="2"/>
      <scheme val="minor"/>
    </font>
    <font>
      <i/>
      <sz val="14"/>
      <name val="Calibri"/>
      <family val="2"/>
      <scheme val="minor"/>
    </font>
    <font>
      <b/>
      <sz val="12"/>
      <color rgb="FF000000"/>
      <name val="Calibri"/>
      <family val="2"/>
      <scheme val="minor"/>
    </font>
    <font>
      <b/>
      <sz val="11"/>
      <color rgb="FFFFFF00"/>
      <name val="Calibri"/>
      <family val="2"/>
      <scheme val="minor"/>
    </font>
    <font>
      <b/>
      <sz val="9"/>
      <name val="Tahoma"/>
      <family val="2"/>
    </font>
    <font>
      <sz val="9"/>
      <name val="Tahoma"/>
      <family val="2"/>
    </font>
    <font>
      <b/>
      <sz val="16"/>
      <name val="Calibri"/>
      <family val="2"/>
      <scheme val="minor"/>
    </font>
    <font>
      <i/>
      <sz val="12"/>
      <name val="Calibri"/>
      <family val="2"/>
      <scheme val="minor"/>
    </font>
    <font>
      <b/>
      <i/>
      <sz val="12"/>
      <color theme="1"/>
      <name val="Calibri"/>
      <family val="2"/>
      <scheme val="minor"/>
    </font>
    <font>
      <b/>
      <sz val="14"/>
      <color indexed="8"/>
      <name val="Calibri"/>
      <family val="2"/>
      <scheme val="minor"/>
    </font>
    <font>
      <sz val="14"/>
      <color theme="0"/>
      <name val="Calibri"/>
      <family val="2"/>
      <scheme val="minor"/>
    </font>
    <font>
      <sz val="14"/>
      <color indexed="8"/>
      <name val="Calibri"/>
      <family val="2"/>
      <scheme val="minor"/>
    </font>
    <font>
      <sz val="14"/>
      <color indexed="10"/>
      <name val="Calibri"/>
      <family val="2"/>
      <scheme val="minor"/>
    </font>
    <font>
      <b/>
      <sz val="12"/>
      <color rgb="FFFF0000"/>
      <name val="Calibri"/>
      <family val="2"/>
      <scheme val="minor"/>
    </font>
    <font>
      <sz val="12"/>
      <name val="Calibri"/>
      <family val="2"/>
    </font>
    <font>
      <sz val="12"/>
      <color rgb="FFFF0000"/>
      <name val="Calibri"/>
      <family val="2"/>
      <scheme val="minor"/>
    </font>
    <font>
      <sz val="12"/>
      <color rgb="FFC00000"/>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right/>
      <top style="thin">
        <color auto="1"/>
      </top>
      <bottom/>
      <diagonal/>
    </border>
  </borders>
  <cellStyleXfs count="13">
    <xf numFmtId="0" fontId="0" fillId="0" borderId="0" applyNumberFormat="0" applyAlignment="0" applyProtection="0"/>
    <xf numFmtId="166" fontId="14"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4" fillId="0" borderId="0" applyFont="0" applyFill="0" applyBorder="0" applyAlignment="0" applyProtection="0"/>
  </cellStyleXfs>
  <cellXfs count="519">
    <xf numFmtId="0" fontId="0" fillId="0" borderId="0" xfId="0"/>
    <xf numFmtId="0" fontId="7" fillId="0" borderId="0" xfId="3" applyFont="1" applyAlignment="1">
      <alignment vertical="center"/>
    </xf>
    <xf numFmtId="0" fontId="8" fillId="0" borderId="0" xfId="3" applyFont="1" applyAlignment="1">
      <alignment vertical="center"/>
    </xf>
    <xf numFmtId="0" fontId="9" fillId="0" borderId="0" xfId="3" applyFont="1" applyAlignment="1">
      <alignment vertical="center"/>
    </xf>
    <xf numFmtId="0" fontId="10" fillId="0" borderId="0" xfId="3" applyFont="1" applyAlignment="1">
      <alignment vertical="center"/>
    </xf>
    <xf numFmtId="164" fontId="8" fillId="0" borderId="0" xfId="3" applyNumberFormat="1" applyFont="1" applyAlignment="1">
      <alignment vertical="center"/>
    </xf>
    <xf numFmtId="43" fontId="8" fillId="0" borderId="0" xfId="3" applyNumberFormat="1" applyFont="1" applyAlignment="1">
      <alignment vertical="center"/>
    </xf>
    <xf numFmtId="0" fontId="2" fillId="0" borderId="0" xfId="3"/>
    <xf numFmtId="0" fontId="4" fillId="0" borderId="0" xfId="3" applyFont="1"/>
    <xf numFmtId="0" fontId="5" fillId="0" borderId="0" xfId="3" applyFont="1" applyAlignment="1">
      <alignment vertical="center"/>
    </xf>
    <xf numFmtId="164" fontId="3" fillId="0" borderId="0" xfId="3" applyNumberFormat="1" applyFont="1" applyAlignment="1">
      <alignment vertical="center"/>
    </xf>
    <xf numFmtId="43" fontId="3" fillId="0" borderId="0" xfId="3" applyNumberFormat="1" applyFont="1" applyAlignment="1">
      <alignment vertical="center"/>
    </xf>
    <xf numFmtId="0" fontId="11" fillId="0" borderId="0" xfId="3" applyFont="1" applyAlignment="1">
      <alignment vertical="center"/>
    </xf>
    <xf numFmtId="165" fontId="11" fillId="0" borderId="0" xfId="2" applyFont="1" applyFill="1" applyAlignment="1">
      <alignment vertical="center"/>
    </xf>
    <xf numFmtId="43" fontId="11" fillId="0" borderId="0" xfId="3" applyNumberFormat="1" applyFont="1" applyAlignment="1">
      <alignment vertical="center"/>
    </xf>
    <xf numFmtId="0" fontId="13" fillId="0" borderId="0" xfId="3" applyFont="1"/>
    <xf numFmtId="166" fontId="11" fillId="0" borderId="0" xfId="1" applyFont="1" applyFill="1"/>
    <xf numFmtId="166" fontId="11" fillId="0" borderId="0" xfId="1" applyFont="1" applyFill="1" applyAlignment="1">
      <alignment vertical="center"/>
    </xf>
    <xf numFmtId="0" fontId="8" fillId="0" borderId="0" xfId="4" applyFont="1" applyAlignment="1">
      <alignment vertical="center"/>
    </xf>
    <xf numFmtId="0" fontId="2" fillId="0" borderId="0" xfId="3" applyAlignment="1">
      <alignment wrapText="1"/>
    </xf>
    <xf numFmtId="164" fontId="2" fillId="0" borderId="0" xfId="3" applyNumberFormat="1" applyAlignment="1">
      <alignment wrapText="1"/>
    </xf>
    <xf numFmtId="43" fontId="15" fillId="0" borderId="0" xfId="3" applyNumberFormat="1" applyFont="1" applyAlignment="1">
      <alignment horizontal="right" wrapText="1"/>
    </xf>
    <xf numFmtId="43" fontId="16" fillId="0" borderId="0" xfId="3" applyNumberFormat="1" applyFont="1" applyAlignment="1">
      <alignment horizontal="right" wrapText="1"/>
    </xf>
    <xf numFmtId="43" fontId="17" fillId="0" borderId="0" xfId="3" applyNumberFormat="1" applyFont="1" applyAlignment="1">
      <alignment horizontal="center"/>
    </xf>
    <xf numFmtId="43" fontId="18" fillId="0" borderId="0" xfId="3" applyNumberFormat="1" applyFont="1" applyAlignment="1">
      <alignment horizontal="center"/>
    </xf>
    <xf numFmtId="0" fontId="18" fillId="0" borderId="2" xfId="3" applyFont="1" applyBorder="1" applyAlignment="1">
      <alignment horizontal="center"/>
    </xf>
    <xf numFmtId="0" fontId="17" fillId="0" borderId="0" xfId="3" applyFont="1" applyAlignment="1">
      <alignment horizontal="center"/>
    </xf>
    <xf numFmtId="15" fontId="17" fillId="0" borderId="6" xfId="3" applyNumberFormat="1" applyFont="1" applyBorder="1" applyAlignment="1">
      <alignment horizontal="center" vertical="center"/>
    </xf>
    <xf numFmtId="15" fontId="17" fillId="0" borderId="6" xfId="4" applyNumberFormat="1" applyFont="1" applyBorder="1" applyAlignment="1">
      <alignment horizontal="center" vertical="center"/>
    </xf>
    <xf numFmtId="15" fontId="18" fillId="0" borderId="6" xfId="3" applyNumberFormat="1" applyFont="1" applyBorder="1" applyAlignment="1">
      <alignment horizontal="center" vertical="center"/>
    </xf>
    <xf numFmtId="15" fontId="17" fillId="0" borderId="0" xfId="3" applyNumberFormat="1" applyFont="1" applyAlignment="1">
      <alignment horizontal="center" vertical="center"/>
    </xf>
    <xf numFmtId="15" fontId="19" fillId="0" borderId="6" xfId="3" applyNumberFormat="1" applyFont="1" applyBorder="1" applyAlignment="1">
      <alignment horizontal="center" vertical="center"/>
    </xf>
    <xf numFmtId="15" fontId="18" fillId="0" borderId="6" xfId="4" applyNumberFormat="1" applyFont="1" applyBorder="1" applyAlignment="1">
      <alignment horizontal="center" vertical="center"/>
    </xf>
    <xf numFmtId="43" fontId="5" fillId="0" borderId="0" xfId="3" applyNumberFormat="1" applyFont="1" applyAlignment="1">
      <alignment horizontal="center" vertical="center"/>
    </xf>
    <xf numFmtId="15" fontId="5" fillId="0" borderId="0" xfId="3" applyNumberFormat="1" applyFont="1"/>
    <xf numFmtId="15" fontId="20" fillId="0" borderId="0" xfId="3" applyNumberFormat="1" applyFont="1"/>
    <xf numFmtId="15" fontId="5" fillId="0" borderId="6" xfId="3" applyNumberFormat="1" applyFont="1" applyBorder="1" applyAlignment="1">
      <alignment horizontal="center" vertical="center"/>
    </xf>
    <xf numFmtId="15" fontId="5" fillId="0" borderId="0" xfId="3" applyNumberFormat="1" applyFont="1" applyAlignment="1">
      <alignment horizontal="center" vertical="center"/>
    </xf>
    <xf numFmtId="0" fontId="5" fillId="0" borderId="8" xfId="3" applyFont="1" applyBorder="1" applyAlignment="1">
      <alignment horizontal="center" vertical="center" wrapText="1"/>
    </xf>
    <xf numFmtId="166" fontId="19" fillId="0" borderId="6" xfId="1" applyFont="1" applyFill="1" applyBorder="1" applyAlignment="1">
      <alignment horizontal="center" vertical="center" wrapText="1"/>
    </xf>
    <xf numFmtId="0" fontId="18" fillId="0" borderId="8" xfId="3" applyFont="1" applyBorder="1" applyAlignment="1">
      <alignment horizontal="center" vertical="center" wrapText="1"/>
    </xf>
    <xf numFmtId="0" fontId="5" fillId="0" borderId="0" xfId="3" applyFont="1" applyAlignment="1">
      <alignment horizontal="center" vertical="center" wrapText="1"/>
    </xf>
    <xf numFmtId="165" fontId="5" fillId="0" borderId="0" xfId="2" applyFont="1" applyAlignment="1">
      <alignment horizontal="center" vertical="center" wrapText="1"/>
    </xf>
    <xf numFmtId="43" fontId="5" fillId="0" borderId="0" xfId="3" applyNumberFormat="1" applyFont="1" applyAlignment="1">
      <alignment horizontal="center" wrapText="1"/>
    </xf>
    <xf numFmtId="0" fontId="5" fillId="0" borderId="0" xfId="3" applyFont="1"/>
    <xf numFmtId="0" fontId="20" fillId="0" borderId="0" xfId="3" applyFont="1"/>
    <xf numFmtId="0" fontId="21" fillId="0" borderId="0" xfId="0" applyFont="1" applyAlignment="1"/>
    <xf numFmtId="41" fontId="2" fillId="0" borderId="0" xfId="3" applyNumberFormat="1"/>
    <xf numFmtId="0" fontId="5" fillId="0" borderId="8" xfId="3" applyFont="1" applyBorder="1" applyAlignment="1">
      <alignment horizontal="center" wrapText="1"/>
    </xf>
    <xf numFmtId="0" fontId="5" fillId="0" borderId="0" xfId="3" applyFont="1" applyAlignment="1">
      <alignment horizontal="center" wrapText="1"/>
    </xf>
    <xf numFmtId="0" fontId="22" fillId="0" borderId="1" xfId="3" applyFont="1" applyBorder="1"/>
    <xf numFmtId="0" fontId="22" fillId="0" borderId="1" xfId="3" applyFont="1" applyBorder="1" applyAlignment="1">
      <alignment wrapText="1"/>
    </xf>
    <xf numFmtId="0" fontId="23" fillId="0" borderId="1" xfId="3" applyFont="1" applyBorder="1" applyAlignment="1">
      <alignment wrapText="1"/>
    </xf>
    <xf numFmtId="164" fontId="24" fillId="0" borderId="1" xfId="3" applyNumberFormat="1" applyFont="1" applyBorder="1" applyAlignment="1">
      <alignment wrapText="1"/>
    </xf>
    <xf numFmtId="164" fontId="23" fillId="0" borderId="1" xfId="3" applyNumberFormat="1" applyFont="1" applyBorder="1" applyAlignment="1">
      <alignment wrapText="1"/>
    </xf>
    <xf numFmtId="164" fontId="23" fillId="0" borderId="0" xfId="3" applyNumberFormat="1" applyFont="1" applyAlignment="1">
      <alignment wrapText="1"/>
    </xf>
    <xf numFmtId="43" fontId="25" fillId="0" borderId="0" xfId="3" applyNumberFormat="1" applyFont="1" applyAlignment="1">
      <alignment wrapText="1"/>
    </xf>
    <xf numFmtId="0" fontId="22" fillId="0" borderId="7" xfId="3" applyFont="1" applyBorder="1" applyAlignment="1">
      <alignment vertical="top"/>
    </xf>
    <xf numFmtId="0" fontId="26" fillId="0" borderId="7" xfId="3" applyFont="1" applyBorder="1" applyAlignment="1">
      <alignment horizontal="left" vertical="top" wrapText="1" indent="1"/>
    </xf>
    <xf numFmtId="0" fontId="17" fillId="0" borderId="7" xfId="3" applyFont="1" applyBorder="1" applyAlignment="1">
      <alignment horizontal="left" vertical="top" wrapText="1" indent="1"/>
    </xf>
    <xf numFmtId="164" fontId="27" fillId="0" borderId="7" xfId="3" applyNumberFormat="1" applyFont="1" applyBorder="1" applyAlignment="1">
      <alignment horizontal="left" vertical="top" wrapText="1" indent="1"/>
    </xf>
    <xf numFmtId="164" fontId="17" fillId="0" borderId="7" xfId="3" applyNumberFormat="1" applyFont="1" applyBorder="1" applyAlignment="1">
      <alignment horizontal="left" vertical="top" wrapText="1" indent="1"/>
    </xf>
    <xf numFmtId="164" fontId="17" fillId="0" borderId="0" xfId="3" applyNumberFormat="1" applyFont="1" applyAlignment="1">
      <alignment horizontal="left" vertical="top" wrapText="1" indent="1"/>
    </xf>
    <xf numFmtId="43" fontId="18" fillId="0" borderId="0" xfId="3" applyNumberFormat="1" applyFont="1" applyAlignment="1">
      <alignment horizontal="left" vertical="top" wrapText="1" indent="1"/>
    </xf>
    <xf numFmtId="0" fontId="28" fillId="0" borderId="7" xfId="3" applyFont="1" applyBorder="1" applyAlignment="1">
      <alignment horizontal="left" vertical="top" wrapText="1" indent="1"/>
    </xf>
    <xf numFmtId="167" fontId="28" fillId="0" borderId="7" xfId="3" applyNumberFormat="1" applyFont="1" applyBorder="1" applyAlignment="1">
      <alignment horizontal="left" vertical="top" wrapText="1" indent="1"/>
    </xf>
    <xf numFmtId="167" fontId="21" fillId="0" borderId="7" xfId="1" applyNumberFormat="1" applyFont="1" applyFill="1" applyBorder="1" applyAlignment="1">
      <alignment vertical="top"/>
    </xf>
    <xf numFmtId="167" fontId="21" fillId="0" borderId="0" xfId="1" applyNumberFormat="1" applyFont="1" applyFill="1" applyBorder="1" applyAlignment="1">
      <alignment vertical="top"/>
    </xf>
    <xf numFmtId="43" fontId="21" fillId="0" borderId="0" xfId="5" applyFont="1" applyFill="1" applyBorder="1" applyAlignment="1">
      <alignment vertical="top"/>
    </xf>
    <xf numFmtId="168" fontId="4" fillId="0" borderId="0" xfId="3" applyNumberFormat="1" applyFont="1"/>
    <xf numFmtId="167" fontId="24" fillId="0" borderId="0" xfId="5" applyNumberFormat="1" applyFont="1" applyFill="1" applyBorder="1" applyAlignment="1">
      <alignment vertical="top"/>
    </xf>
    <xf numFmtId="167" fontId="24" fillId="0" borderId="7" xfId="5" applyNumberFormat="1" applyFont="1" applyFill="1" applyBorder="1" applyAlignment="1">
      <alignment vertical="top"/>
    </xf>
    <xf numFmtId="41" fontId="24" fillId="0" borderId="7" xfId="5" applyNumberFormat="1" applyFont="1" applyFill="1" applyBorder="1" applyAlignment="1">
      <alignment vertical="top"/>
    </xf>
    <xf numFmtId="41" fontId="24" fillId="0" borderId="0" xfId="5" applyNumberFormat="1" applyFont="1" applyFill="1" applyBorder="1" applyAlignment="1">
      <alignment vertical="top"/>
    </xf>
    <xf numFmtId="167" fontId="26" fillId="0" borderId="6" xfId="3" applyNumberFormat="1" applyFont="1" applyBorder="1" applyAlignment="1">
      <alignment horizontal="left" vertical="top" wrapText="1" indent="1"/>
    </xf>
    <xf numFmtId="167" fontId="8" fillId="0" borderId="6" xfId="1" applyNumberFormat="1" applyFont="1" applyFill="1" applyBorder="1" applyAlignment="1">
      <alignment vertical="center" wrapText="1"/>
    </xf>
    <xf numFmtId="167" fontId="8" fillId="0" borderId="6" xfId="3" applyNumberFormat="1" applyFont="1" applyBorder="1" applyAlignment="1">
      <alignment horizontal="left" vertical="top" wrapText="1" indent="1"/>
    </xf>
    <xf numFmtId="167" fontId="8" fillId="0" borderId="0" xfId="1" applyNumberFormat="1" applyFont="1" applyFill="1" applyBorder="1" applyAlignment="1">
      <alignment vertical="center" wrapText="1"/>
    </xf>
    <xf numFmtId="167" fontId="26" fillId="0" borderId="4" xfId="3" applyNumberFormat="1" applyFont="1" applyBorder="1" applyAlignment="1">
      <alignment horizontal="left" vertical="top" wrapText="1" indent="1"/>
    </xf>
    <xf numFmtId="43" fontId="8" fillId="0" borderId="0" xfId="5" applyFont="1" applyFill="1" applyBorder="1" applyAlignment="1">
      <alignment vertical="center" wrapText="1"/>
    </xf>
    <xf numFmtId="41" fontId="17" fillId="0" borderId="6" xfId="5" applyNumberFormat="1" applyFont="1" applyFill="1" applyBorder="1" applyAlignment="1">
      <alignment vertical="top" wrapText="1"/>
    </xf>
    <xf numFmtId="41" fontId="17" fillId="0" borderId="0" xfId="5" applyNumberFormat="1" applyFont="1" applyFill="1" applyBorder="1" applyAlignment="1">
      <alignment vertical="top" wrapText="1"/>
    </xf>
    <xf numFmtId="167" fontId="22" fillId="0" borderId="7" xfId="1" applyNumberFormat="1" applyFont="1" applyFill="1" applyBorder="1" applyAlignment="1">
      <alignment horizontal="left" vertical="top" wrapText="1" indent="1"/>
    </xf>
    <xf numFmtId="167" fontId="22" fillId="0" borderId="0" xfId="1" applyNumberFormat="1" applyFont="1" applyFill="1" applyBorder="1" applyAlignment="1">
      <alignment horizontal="left" vertical="top" wrapText="1" indent="1"/>
    </xf>
    <xf numFmtId="167" fontId="21" fillId="0" borderId="7" xfId="1" applyNumberFormat="1" applyFont="1" applyFill="1" applyBorder="1" applyAlignment="1">
      <alignment horizontal="left" vertical="top" wrapText="1" indent="1"/>
    </xf>
    <xf numFmtId="43" fontId="22" fillId="0" borderId="0" xfId="3" applyNumberFormat="1" applyFont="1" applyAlignment="1">
      <alignment horizontal="left" vertical="top" wrapText="1" indent="1"/>
    </xf>
    <xf numFmtId="41" fontId="23" fillId="0" borderId="7" xfId="3" applyNumberFormat="1" applyFont="1" applyBorder="1" applyAlignment="1">
      <alignment horizontal="left" vertical="top" wrapText="1" indent="1"/>
    </xf>
    <xf numFmtId="41" fontId="23" fillId="0" borderId="0" xfId="3" applyNumberFormat="1" applyFont="1" applyAlignment="1">
      <alignment horizontal="left" vertical="top" wrapText="1" indent="1"/>
    </xf>
    <xf numFmtId="167" fontId="8" fillId="0" borderId="7" xfId="1" applyNumberFormat="1" applyFont="1" applyFill="1" applyBorder="1" applyAlignment="1">
      <alignment horizontal="left" vertical="top" wrapText="1" indent="1"/>
    </xf>
    <xf numFmtId="169" fontId="8" fillId="0" borderId="7" xfId="1" applyNumberFormat="1" applyFont="1" applyFill="1" applyBorder="1" applyAlignment="1">
      <alignment horizontal="left" vertical="top" wrapText="1" indent="1"/>
    </xf>
    <xf numFmtId="169" fontId="8" fillId="0" borderId="0" xfId="1" applyNumberFormat="1" applyFont="1" applyFill="1" applyBorder="1" applyAlignment="1">
      <alignment horizontal="left" vertical="top" wrapText="1" indent="1"/>
    </xf>
    <xf numFmtId="167" fontId="29" fillId="0" borderId="7" xfId="1" applyNumberFormat="1" applyFont="1" applyFill="1" applyBorder="1" applyAlignment="1">
      <alignment horizontal="left" vertical="top" wrapText="1" indent="1"/>
    </xf>
    <xf numFmtId="43" fontId="8" fillId="0" borderId="0" xfId="3" applyNumberFormat="1" applyFont="1" applyAlignment="1">
      <alignment horizontal="left" vertical="top" wrapText="1" indent="1"/>
    </xf>
    <xf numFmtId="41" fontId="17" fillId="0" borderId="7" xfId="3" applyNumberFormat="1" applyFont="1" applyBorder="1" applyAlignment="1">
      <alignment horizontal="left" vertical="top" wrapText="1" indent="1"/>
    </xf>
    <xf numFmtId="41" fontId="17" fillId="0" borderId="0" xfId="3" applyNumberFormat="1" applyFont="1" applyAlignment="1">
      <alignment horizontal="left" vertical="top" wrapText="1" indent="1"/>
    </xf>
    <xf numFmtId="167" fontId="8" fillId="0" borderId="0" xfId="1" applyNumberFormat="1" applyFont="1" applyFill="1" applyBorder="1" applyAlignment="1">
      <alignment horizontal="left" vertical="top" wrapText="1" indent="1"/>
    </xf>
    <xf numFmtId="167" fontId="21" fillId="0" borderId="7" xfId="1" applyNumberFormat="1" applyFont="1" applyFill="1" applyBorder="1" applyAlignment="1">
      <alignment horizontal="right"/>
    </xf>
    <xf numFmtId="167" fontId="21" fillId="0" borderId="7" xfId="1" applyNumberFormat="1" applyFont="1" applyFill="1" applyBorder="1" applyAlignment="1">
      <alignment horizontal="right" vertical="top"/>
    </xf>
    <xf numFmtId="167" fontId="21" fillId="0" borderId="0" xfId="1" applyNumberFormat="1" applyFont="1" applyFill="1" applyBorder="1" applyAlignment="1">
      <alignment horizontal="right" vertical="top"/>
    </xf>
    <xf numFmtId="43" fontId="10" fillId="0" borderId="0" xfId="5" applyFont="1" applyFill="1" applyBorder="1" applyAlignment="1">
      <alignment vertical="center" wrapText="1"/>
    </xf>
    <xf numFmtId="43" fontId="5" fillId="0" borderId="0" xfId="3" applyNumberFormat="1" applyFont="1"/>
    <xf numFmtId="43" fontId="2" fillId="0" borderId="0" xfId="3" applyNumberFormat="1"/>
    <xf numFmtId="0" fontId="28" fillId="0" borderId="1" xfId="3" applyFont="1" applyBorder="1" applyAlignment="1">
      <alignment horizontal="left" vertical="top" wrapText="1" indent="1"/>
    </xf>
    <xf numFmtId="167" fontId="26" fillId="0" borderId="8" xfId="3" applyNumberFormat="1" applyFont="1" applyBorder="1" applyAlignment="1">
      <alignment vertical="center" wrapText="1"/>
    </xf>
    <xf numFmtId="167" fontId="8" fillId="0" borderId="8" xfId="1" applyNumberFormat="1" applyFont="1" applyFill="1" applyBorder="1" applyAlignment="1">
      <alignment vertical="center" wrapText="1"/>
    </xf>
    <xf numFmtId="167" fontId="8" fillId="0" borderId="8" xfId="3" applyNumberFormat="1" applyFont="1" applyBorder="1" applyAlignment="1">
      <alignment vertical="center" wrapText="1"/>
    </xf>
    <xf numFmtId="167" fontId="26" fillId="0" borderId="9" xfId="3" applyNumberFormat="1" applyFont="1" applyBorder="1" applyAlignment="1">
      <alignment vertical="center" wrapText="1"/>
    </xf>
    <xf numFmtId="41" fontId="17" fillId="0" borderId="7" xfId="5" applyNumberFormat="1" applyFont="1" applyFill="1" applyBorder="1" applyAlignment="1">
      <alignment vertical="top" wrapText="1"/>
    </xf>
    <xf numFmtId="167" fontId="22" fillId="0" borderId="7" xfId="1" applyNumberFormat="1" applyFont="1" applyFill="1" applyBorder="1" applyAlignment="1">
      <alignment vertical="top" wrapText="1"/>
    </xf>
    <xf numFmtId="43" fontId="22" fillId="0" borderId="0" xfId="3" applyNumberFormat="1" applyFont="1" applyAlignment="1">
      <alignment vertical="top" wrapText="1"/>
    </xf>
    <xf numFmtId="0" fontId="26" fillId="0" borderId="7" xfId="3" applyFont="1" applyBorder="1" applyAlignment="1">
      <alignment horizontal="left" vertical="center" wrapText="1"/>
    </xf>
    <xf numFmtId="167" fontId="8" fillId="0" borderId="1" xfId="1" applyNumberFormat="1" applyFont="1" applyFill="1" applyBorder="1" applyAlignment="1">
      <alignment vertical="center" wrapText="1"/>
    </xf>
    <xf numFmtId="167" fontId="8" fillId="0" borderId="10" xfId="1" applyNumberFormat="1" applyFont="1" applyFill="1" applyBorder="1" applyAlignment="1">
      <alignment vertical="center" wrapText="1"/>
    </xf>
    <xf numFmtId="41" fontId="2" fillId="0" borderId="0" xfId="3" applyNumberFormat="1" applyAlignment="1">
      <alignment vertical="center"/>
    </xf>
    <xf numFmtId="168" fontId="4" fillId="0" borderId="0" xfId="3" applyNumberFormat="1" applyFont="1" applyAlignment="1">
      <alignment vertical="center"/>
    </xf>
    <xf numFmtId="167" fontId="24" fillId="0" borderId="0" xfId="5" applyNumberFormat="1" applyFont="1" applyFill="1" applyBorder="1" applyAlignment="1">
      <alignment vertical="center"/>
    </xf>
    <xf numFmtId="166" fontId="17" fillId="0" borderId="1" xfId="5" applyNumberFormat="1" applyFont="1" applyFill="1" applyBorder="1" applyAlignment="1">
      <alignment vertical="center" wrapText="1"/>
    </xf>
    <xf numFmtId="166" fontId="17" fillId="0" borderId="0" xfId="5" applyNumberFormat="1" applyFont="1" applyFill="1" applyBorder="1" applyAlignment="1">
      <alignment vertical="center" wrapText="1"/>
    </xf>
    <xf numFmtId="0" fontId="2" fillId="0" borderId="0" xfId="3" applyAlignment="1">
      <alignment vertical="center"/>
    </xf>
    <xf numFmtId="167" fontId="28" fillId="0" borderId="6" xfId="3" applyNumberFormat="1" applyFont="1" applyBorder="1" applyAlignment="1">
      <alignment horizontal="left" vertical="top" wrapText="1" indent="1"/>
    </xf>
    <xf numFmtId="167" fontId="21" fillId="0" borderId="6" xfId="1" applyNumberFormat="1" applyFont="1" applyFill="1" applyBorder="1" applyAlignment="1">
      <alignment vertical="top"/>
    </xf>
    <xf numFmtId="167" fontId="21" fillId="0" borderId="8" xfId="1" applyNumberFormat="1" applyFont="1" applyFill="1" applyBorder="1" applyAlignment="1">
      <alignment vertical="top"/>
    </xf>
    <xf numFmtId="41" fontId="23" fillId="0" borderId="8" xfId="3" applyNumberFormat="1" applyFont="1" applyBorder="1" applyAlignment="1">
      <alignment horizontal="left" vertical="top" wrapText="1" indent="1"/>
    </xf>
    <xf numFmtId="167" fontId="29" fillId="0" borderId="6" xfId="1" applyNumberFormat="1" applyFont="1" applyFill="1" applyBorder="1" applyAlignment="1">
      <alignment vertical="center"/>
    </xf>
    <xf numFmtId="167" fontId="29" fillId="0" borderId="0" xfId="1" applyNumberFormat="1" applyFont="1" applyFill="1" applyBorder="1" applyAlignment="1">
      <alignment vertical="center"/>
    </xf>
    <xf numFmtId="167" fontId="29" fillId="0" borderId="4" xfId="1" applyNumberFormat="1" applyFont="1" applyFill="1" applyBorder="1" applyAlignment="1">
      <alignment vertical="center"/>
    </xf>
    <xf numFmtId="43" fontId="29" fillId="0" borderId="0" xfId="5" applyFont="1" applyFill="1" applyBorder="1" applyAlignment="1">
      <alignment vertical="center"/>
    </xf>
    <xf numFmtId="41" fontId="27" fillId="0" borderId="1" xfId="5" applyNumberFormat="1" applyFont="1" applyFill="1" applyBorder="1" applyAlignment="1">
      <alignment vertical="top"/>
    </xf>
    <xf numFmtId="41" fontId="27" fillId="0" borderId="0" xfId="5" applyNumberFormat="1" applyFont="1" applyFill="1" applyBorder="1" applyAlignment="1">
      <alignment vertical="top"/>
    </xf>
    <xf numFmtId="0" fontId="22" fillId="0" borderId="7" xfId="3" applyFont="1" applyBorder="1" applyAlignment="1">
      <alignment horizontal="left" vertical="top" wrapText="1" indent="1"/>
    </xf>
    <xf numFmtId="167" fontId="28" fillId="0" borderId="1" xfId="3" applyNumberFormat="1" applyFont="1" applyBorder="1" applyAlignment="1">
      <alignment horizontal="left" vertical="top" wrapText="1" indent="1"/>
    </xf>
    <xf numFmtId="167" fontId="21" fillId="0" borderId="1" xfId="1" applyNumberFormat="1" applyFont="1" applyFill="1" applyBorder="1" applyAlignment="1">
      <alignment vertical="top"/>
    </xf>
    <xf numFmtId="0" fontId="30" fillId="0" borderId="0" xfId="0" applyFont="1" applyAlignment="1">
      <alignment horizontal="left" vertical="top"/>
    </xf>
    <xf numFmtId="167" fontId="29" fillId="0" borderId="6" xfId="1" applyNumberFormat="1" applyFont="1" applyFill="1" applyBorder="1" applyAlignment="1"/>
    <xf numFmtId="167" fontId="8" fillId="0" borderId="6" xfId="3" applyNumberFormat="1" applyFont="1" applyBorder="1" applyAlignment="1">
      <alignment horizontal="right" wrapText="1"/>
    </xf>
    <xf numFmtId="167" fontId="8" fillId="0" borderId="6" xfId="1" applyNumberFormat="1" applyFont="1" applyFill="1" applyBorder="1" applyAlignment="1">
      <alignment horizontal="left" wrapText="1"/>
    </xf>
    <xf numFmtId="167" fontId="8" fillId="0" borderId="0" xfId="1" applyNumberFormat="1" applyFont="1" applyFill="1" applyBorder="1" applyAlignment="1">
      <alignment horizontal="left" wrapText="1"/>
    </xf>
    <xf numFmtId="167" fontId="29" fillId="0" borderId="4" xfId="1" applyNumberFormat="1" applyFont="1" applyFill="1" applyBorder="1" applyAlignment="1"/>
    <xf numFmtId="167" fontId="29" fillId="0" borderId="6" xfId="1" applyNumberFormat="1" applyFont="1" applyFill="1" applyBorder="1" applyAlignment="1">
      <alignment vertical="center" wrapText="1"/>
    </xf>
    <xf numFmtId="167" fontId="29" fillId="0" borderId="4" xfId="1" applyNumberFormat="1" applyFont="1" applyFill="1" applyBorder="1" applyAlignment="1">
      <alignment vertical="center" wrapText="1"/>
    </xf>
    <xf numFmtId="43" fontId="29" fillId="0" borderId="0" xfId="5" applyFont="1" applyFill="1" applyBorder="1" applyAlignment="1">
      <alignment vertical="center" wrapText="1"/>
    </xf>
    <xf numFmtId="41" fontId="27" fillId="0" borderId="6" xfId="5" applyNumberFormat="1" applyFont="1" applyFill="1" applyBorder="1" applyAlignment="1">
      <alignment vertical="top"/>
    </xf>
    <xf numFmtId="0" fontId="28" fillId="0" borderId="11" xfId="3" applyFont="1" applyBorder="1" applyAlignment="1">
      <alignment horizontal="left" vertical="top" wrapText="1" indent="1"/>
    </xf>
    <xf numFmtId="167" fontId="22" fillId="0" borderId="11" xfId="1" applyNumberFormat="1" applyFont="1" applyFill="1" applyBorder="1" applyAlignment="1">
      <alignment horizontal="left" vertical="top" wrapText="1" indent="1"/>
    </xf>
    <xf numFmtId="41" fontId="24" fillId="0" borderId="1" xfId="5" applyNumberFormat="1" applyFont="1" applyFill="1" applyBorder="1" applyAlignment="1">
      <alignment vertical="top"/>
    </xf>
    <xf numFmtId="167" fontId="8" fillId="0" borderId="9" xfId="1" applyNumberFormat="1" applyFont="1" applyFill="1" applyBorder="1" applyAlignment="1">
      <alignment vertical="center" wrapText="1"/>
    </xf>
    <xf numFmtId="167" fontId="22" fillId="0" borderId="1" xfId="1" applyNumberFormat="1" applyFont="1" applyFill="1" applyBorder="1" applyAlignment="1">
      <alignment horizontal="left" vertical="top" wrapText="1" indent="1"/>
    </xf>
    <xf numFmtId="0" fontId="26" fillId="0" borderId="11" xfId="3" applyFont="1" applyBorder="1" applyAlignment="1">
      <alignment horizontal="left" vertical="top" wrapText="1" indent="1"/>
    </xf>
    <xf numFmtId="0" fontId="28" fillId="0" borderId="11" xfId="3" applyFont="1" applyBorder="1" applyAlignment="1">
      <alignment horizontal="justify" vertical="top" wrapText="1"/>
    </xf>
    <xf numFmtId="43" fontId="28" fillId="0" borderId="11" xfId="3" applyNumberFormat="1" applyFont="1" applyBorder="1" applyAlignment="1">
      <alignment horizontal="justify" vertical="top" wrapText="1"/>
    </xf>
    <xf numFmtId="169" fontId="21" fillId="0" borderId="7" xfId="1" applyNumberFormat="1" applyFont="1" applyFill="1" applyBorder="1" applyAlignment="1">
      <alignment vertical="top"/>
    </xf>
    <xf numFmtId="43" fontId="21" fillId="0" borderId="0" xfId="5" applyFont="1" applyFill="1" applyBorder="1" applyAlignment="1">
      <alignment vertical="center"/>
    </xf>
    <xf numFmtId="0" fontId="28" fillId="0" borderId="11" xfId="3" applyFont="1" applyBorder="1" applyAlignment="1">
      <alignment horizontal="left" vertical="top" wrapText="1"/>
    </xf>
    <xf numFmtId="167" fontId="21" fillId="0" borderId="7" xfId="1" applyNumberFormat="1" applyFont="1" applyFill="1" applyBorder="1" applyAlignment="1">
      <alignment vertical="center"/>
    </xf>
    <xf numFmtId="167" fontId="21" fillId="0" borderId="8" xfId="1" applyNumberFormat="1" applyFont="1" applyFill="1" applyBorder="1" applyAlignment="1">
      <alignment vertical="center"/>
    </xf>
    <xf numFmtId="167" fontId="21" fillId="0" borderId="0" xfId="1" applyNumberFormat="1" applyFont="1" applyFill="1" applyBorder="1" applyAlignment="1">
      <alignment vertical="center"/>
    </xf>
    <xf numFmtId="43" fontId="22" fillId="0" borderId="0" xfId="3" applyNumberFormat="1" applyFont="1" applyAlignment="1">
      <alignment horizontal="left" vertical="center" wrapText="1"/>
    </xf>
    <xf numFmtId="167" fontId="8" fillId="0" borderId="4" xfId="1" applyNumberFormat="1" applyFont="1" applyFill="1" applyBorder="1" applyAlignment="1">
      <alignment vertical="center" wrapText="1"/>
    </xf>
    <xf numFmtId="43" fontId="8" fillId="0" borderId="0" xfId="3" applyNumberFormat="1" applyFont="1" applyAlignment="1">
      <alignment vertical="center" wrapText="1"/>
    </xf>
    <xf numFmtId="41" fontId="17" fillId="0" borderId="6" xfId="3" applyNumberFormat="1" applyFont="1" applyBorder="1" applyAlignment="1">
      <alignment horizontal="left" vertical="top" wrapText="1" indent="1"/>
    </xf>
    <xf numFmtId="167" fontId="8" fillId="0" borderId="12" xfId="1" applyNumberFormat="1" applyFont="1" applyFill="1" applyBorder="1" applyAlignment="1">
      <alignment horizontal="left" vertical="top" wrapText="1" indent="1"/>
    </xf>
    <xf numFmtId="167" fontId="8" fillId="0" borderId="12" xfId="1" applyNumberFormat="1" applyFont="1" applyFill="1" applyBorder="1" applyAlignment="1">
      <alignment horizontal="right" vertical="top" wrapText="1" indent="1"/>
    </xf>
    <xf numFmtId="167" fontId="8" fillId="0" borderId="7" xfId="1" applyNumberFormat="1" applyFont="1" applyFill="1" applyBorder="1" applyAlignment="1">
      <alignment horizontal="right" vertical="top" wrapText="1" indent="1"/>
    </xf>
    <xf numFmtId="167" fontId="8" fillId="0" borderId="7" xfId="1" applyNumberFormat="1" applyFont="1" applyFill="1" applyBorder="1" applyAlignment="1">
      <alignment vertical="center" wrapText="1"/>
    </xf>
    <xf numFmtId="167" fontId="22" fillId="0" borderId="8" xfId="1" applyNumberFormat="1" applyFont="1" applyFill="1" applyBorder="1" applyAlignment="1">
      <alignment horizontal="left" vertical="top" wrapText="1" indent="1"/>
    </xf>
    <xf numFmtId="167" fontId="22" fillId="0" borderId="9" xfId="1" applyNumberFormat="1" applyFont="1" applyFill="1" applyBorder="1" applyAlignment="1">
      <alignment horizontal="right" vertical="top" wrapText="1" indent="1"/>
    </xf>
    <xf numFmtId="167" fontId="22" fillId="0" borderId="8" xfId="1" applyNumberFormat="1" applyFont="1" applyFill="1" applyBorder="1" applyAlignment="1">
      <alignment horizontal="right" vertical="top" wrapText="1" indent="1"/>
    </xf>
    <xf numFmtId="167" fontId="22" fillId="0" borderId="8" xfId="1" applyNumberFormat="1" applyFont="1" applyFill="1" applyBorder="1" applyAlignment="1">
      <alignment vertical="center" wrapText="1"/>
    </xf>
    <xf numFmtId="167" fontId="22" fillId="0" borderId="7" xfId="1" applyNumberFormat="1" applyFont="1" applyFill="1" applyBorder="1" applyAlignment="1">
      <alignment horizontal="right" vertical="top" wrapText="1" indent="1"/>
    </xf>
    <xf numFmtId="167" fontId="22" fillId="0" borderId="1" xfId="1" applyNumberFormat="1" applyFont="1" applyFill="1" applyBorder="1" applyAlignment="1">
      <alignment horizontal="right" vertical="top" wrapText="1" indent="1"/>
    </xf>
    <xf numFmtId="167" fontId="22" fillId="0" borderId="7" xfId="1" applyNumberFormat="1" applyFont="1" applyFill="1" applyBorder="1" applyAlignment="1">
      <alignment vertical="center" wrapText="1"/>
    </xf>
    <xf numFmtId="167" fontId="22" fillId="0" borderId="1" xfId="1" applyNumberFormat="1" applyFont="1" applyFill="1" applyBorder="1" applyAlignment="1">
      <alignment vertical="center" wrapText="1"/>
    </xf>
    <xf numFmtId="167" fontId="22" fillId="0" borderId="0" xfId="1" applyNumberFormat="1" applyFont="1" applyFill="1" applyBorder="1" applyAlignment="1">
      <alignment vertical="center" wrapText="1"/>
    </xf>
    <xf numFmtId="167" fontId="21" fillId="0" borderId="1" xfId="1" applyNumberFormat="1" applyFont="1" applyFill="1" applyBorder="1" applyAlignment="1">
      <alignment vertical="center" wrapText="1"/>
    </xf>
    <xf numFmtId="167" fontId="21" fillId="0" borderId="7" xfId="1" applyNumberFormat="1" applyFont="1" applyFill="1" applyBorder="1" applyAlignment="1">
      <alignment vertical="center" wrapText="1"/>
    </xf>
    <xf numFmtId="0" fontId="28" fillId="0" borderId="8" xfId="3" applyFont="1" applyBorder="1" applyAlignment="1">
      <alignment horizontal="left" vertical="top" wrapText="1" indent="1"/>
    </xf>
    <xf numFmtId="167" fontId="21" fillId="0" borderId="8" xfId="1" applyNumberFormat="1" applyFont="1" applyFill="1" applyBorder="1" applyAlignment="1">
      <alignment vertical="center" wrapText="1"/>
    </xf>
    <xf numFmtId="41" fontId="23" fillId="0" borderId="1" xfId="3" applyNumberFormat="1" applyFont="1" applyBorder="1" applyAlignment="1">
      <alignment horizontal="left" vertical="top" wrapText="1" indent="1"/>
    </xf>
    <xf numFmtId="167" fontId="8" fillId="0" borderId="1" xfId="1" applyNumberFormat="1" applyFont="1" applyFill="1" applyBorder="1" applyAlignment="1">
      <alignment horizontal="right" vertical="top" wrapText="1" indent="1"/>
    </xf>
    <xf numFmtId="167" fontId="29" fillId="0" borderId="7" xfId="1" applyNumberFormat="1" applyFont="1" applyFill="1" applyBorder="1" applyAlignment="1">
      <alignment vertical="top"/>
    </xf>
    <xf numFmtId="0" fontId="22" fillId="0" borderId="1" xfId="3" applyFont="1" applyBorder="1" applyAlignment="1">
      <alignment vertical="top"/>
    </xf>
    <xf numFmtId="167" fontId="22" fillId="0" borderId="1" xfId="1" applyNumberFormat="1" applyFont="1" applyFill="1" applyBorder="1" applyAlignment="1">
      <alignment vertical="top" wrapText="1"/>
    </xf>
    <xf numFmtId="167" fontId="22" fillId="0" borderId="0" xfId="1" applyNumberFormat="1" applyFont="1" applyFill="1" applyBorder="1" applyAlignment="1">
      <alignment vertical="top" wrapText="1"/>
    </xf>
    <xf numFmtId="167" fontId="21" fillId="0" borderId="1" xfId="1" applyNumberFormat="1" applyFont="1" applyFill="1" applyBorder="1" applyAlignment="1">
      <alignment vertical="top" wrapText="1"/>
    </xf>
    <xf numFmtId="0" fontId="28" fillId="0" borderId="7" xfId="3" applyFont="1" applyBorder="1" applyAlignment="1">
      <alignment horizontal="justify" vertical="top" wrapText="1"/>
    </xf>
    <xf numFmtId="167" fontId="21" fillId="0" borderId="7" xfId="1" applyNumberFormat="1" applyFont="1" applyFill="1" applyBorder="1" applyAlignment="1">
      <alignment horizontal="right" vertical="center"/>
    </xf>
    <xf numFmtId="0" fontId="28" fillId="0" borderId="7" xfId="3" applyFont="1" applyBorder="1" applyAlignment="1">
      <alignment vertical="center" wrapText="1"/>
    </xf>
    <xf numFmtId="167" fontId="21" fillId="0" borderId="0" xfId="1" applyNumberFormat="1" applyFont="1" applyFill="1" applyBorder="1" applyAlignment="1">
      <alignment vertical="center" wrapText="1"/>
    </xf>
    <xf numFmtId="43" fontId="21" fillId="0" borderId="0" xfId="3" applyNumberFormat="1" applyFont="1" applyAlignment="1">
      <alignment horizontal="left" vertical="top" wrapText="1" indent="1"/>
    </xf>
    <xf numFmtId="41" fontId="24" fillId="0" borderId="7" xfId="3" applyNumberFormat="1" applyFont="1" applyBorder="1" applyAlignment="1">
      <alignment horizontal="left" vertical="top" wrapText="1" indent="1"/>
    </xf>
    <xf numFmtId="41" fontId="24" fillId="0" borderId="0" xfId="3" applyNumberFormat="1" applyFont="1" applyAlignment="1">
      <alignment horizontal="left" vertical="top" wrapText="1" indent="1"/>
    </xf>
    <xf numFmtId="43" fontId="21" fillId="0" borderId="0" xfId="5" applyFont="1" applyFill="1" applyBorder="1" applyAlignment="1">
      <alignment horizontal="right" vertical="top"/>
    </xf>
    <xf numFmtId="41" fontId="24" fillId="0" borderId="7" xfId="5" applyNumberFormat="1" applyFont="1" applyFill="1" applyBorder="1" applyAlignment="1">
      <alignment horizontal="right" vertical="top"/>
    </xf>
    <xf numFmtId="41" fontId="24" fillId="0" borderId="0" xfId="5" applyNumberFormat="1" applyFont="1" applyFill="1" applyBorder="1" applyAlignment="1">
      <alignment horizontal="right" vertical="top"/>
    </xf>
    <xf numFmtId="167" fontId="21" fillId="0" borderId="7" xfId="1" applyNumberFormat="1" applyFont="1" applyFill="1" applyBorder="1" applyAlignment="1">
      <alignment vertical="top" wrapText="1"/>
    </xf>
    <xf numFmtId="0" fontId="22" fillId="0" borderId="7" xfId="3" applyFont="1" applyBorder="1" applyAlignment="1">
      <alignment vertical="top" wrapText="1"/>
    </xf>
    <xf numFmtId="0" fontId="22" fillId="0" borderId="7" xfId="3" applyFont="1" applyBorder="1" applyAlignment="1">
      <alignment horizontal="center" vertical="top"/>
    </xf>
    <xf numFmtId="170" fontId="21" fillId="0" borderId="7" xfId="1" applyNumberFormat="1" applyFont="1" applyFill="1" applyBorder="1" applyAlignment="1">
      <alignment vertical="top" wrapText="1"/>
    </xf>
    <xf numFmtId="169" fontId="21" fillId="0" borderId="7" xfId="1" applyNumberFormat="1" applyFont="1" applyFill="1" applyBorder="1" applyAlignment="1">
      <alignment vertical="top" wrapText="1"/>
    </xf>
    <xf numFmtId="169" fontId="21" fillId="0" borderId="0" xfId="1" applyNumberFormat="1" applyFont="1" applyFill="1" applyBorder="1" applyAlignment="1">
      <alignment vertical="top" wrapText="1"/>
    </xf>
    <xf numFmtId="43" fontId="21" fillId="0" borderId="0" xfId="5" applyFont="1" applyFill="1" applyBorder="1" applyAlignment="1">
      <alignment vertical="top" wrapText="1"/>
    </xf>
    <xf numFmtId="43" fontId="24" fillId="0" borderId="7" xfId="5" applyFont="1" applyFill="1" applyBorder="1" applyAlignment="1">
      <alignment vertical="top" wrapText="1"/>
    </xf>
    <xf numFmtId="43" fontId="24" fillId="0" borderId="0" xfId="5" applyFont="1" applyFill="1" applyBorder="1" applyAlignment="1">
      <alignment vertical="top" wrapText="1"/>
    </xf>
    <xf numFmtId="0" fontId="22" fillId="0" borderId="8" xfId="3" applyFont="1" applyBorder="1" applyAlignment="1">
      <alignment horizontal="center" vertical="top"/>
    </xf>
    <xf numFmtId="170" fontId="21" fillId="0" borderId="8" xfId="1" applyNumberFormat="1" applyFont="1" applyFill="1" applyBorder="1" applyAlignment="1">
      <alignment vertical="top" wrapText="1"/>
    </xf>
    <xf numFmtId="169" fontId="21" fillId="0" borderId="8" xfId="1" applyNumberFormat="1" applyFont="1" applyFill="1" applyBorder="1" applyAlignment="1">
      <alignment vertical="top" wrapText="1"/>
    </xf>
    <xf numFmtId="169" fontId="21" fillId="0" borderId="8" xfId="1" applyNumberFormat="1" applyFont="1" applyFill="1" applyBorder="1" applyAlignment="1">
      <alignment vertical="top"/>
    </xf>
    <xf numFmtId="0" fontId="23" fillId="0" borderId="0" xfId="3" applyFont="1" applyAlignment="1">
      <alignment horizontal="center" vertical="top"/>
    </xf>
    <xf numFmtId="0" fontId="23" fillId="0" borderId="0" xfId="3" applyFont="1" applyAlignment="1">
      <alignment horizontal="left" wrapText="1" indent="1"/>
    </xf>
    <xf numFmtId="0" fontId="23" fillId="0" borderId="0" xfId="3" applyFont="1" applyAlignment="1">
      <alignment wrapText="1"/>
    </xf>
    <xf numFmtId="167" fontId="23" fillId="0" borderId="0" xfId="3" applyNumberFormat="1" applyFont="1" applyAlignment="1">
      <alignment horizontal="left" wrapText="1" indent="1"/>
    </xf>
    <xf numFmtId="164" fontId="24" fillId="0" borderId="0" xfId="5" applyNumberFormat="1" applyFont="1" applyFill="1" applyBorder="1" applyAlignment="1">
      <alignment vertical="top" wrapText="1"/>
    </xf>
    <xf numFmtId="167" fontId="31" fillId="0" borderId="0" xfId="5" applyNumberFormat="1" applyFont="1" applyFill="1" applyBorder="1" applyAlignment="1">
      <alignment vertical="top" wrapText="1"/>
    </xf>
    <xf numFmtId="0" fontId="25" fillId="0" borderId="0" xfId="3" applyFont="1" applyAlignment="1">
      <alignment horizontal="left" wrapText="1" indent="1"/>
    </xf>
    <xf numFmtId="170" fontId="2" fillId="0" borderId="0" xfId="3" applyNumberFormat="1"/>
    <xf numFmtId="170" fontId="2" fillId="0" borderId="0" xfId="3" applyNumberFormat="1" applyAlignment="1">
      <alignment wrapText="1"/>
    </xf>
    <xf numFmtId="170" fontId="1" fillId="0" borderId="0" xfId="1" applyNumberFormat="1" applyFont="1" applyFill="1" applyAlignment="1">
      <alignment wrapText="1"/>
    </xf>
    <xf numFmtId="170" fontId="13" fillId="0" borderId="0" xfId="1" applyNumberFormat="1" applyFont="1" applyFill="1" applyAlignment="1">
      <alignment wrapText="1"/>
    </xf>
    <xf numFmtId="170" fontId="1" fillId="0" borderId="0" xfId="1" applyNumberFormat="1" applyFont="1" applyFill="1" applyBorder="1" applyAlignment="1">
      <alignment wrapText="1"/>
    </xf>
    <xf numFmtId="170" fontId="4" fillId="0" borderId="0" xfId="3" applyNumberFormat="1" applyFont="1"/>
    <xf numFmtId="164" fontId="13" fillId="0" borderId="0" xfId="3" applyNumberFormat="1" applyFont="1" applyAlignment="1">
      <alignment wrapText="1"/>
    </xf>
    <xf numFmtId="43" fontId="2" fillId="0" borderId="0" xfId="3" applyNumberFormat="1" applyAlignment="1">
      <alignment wrapText="1"/>
    </xf>
    <xf numFmtId="164" fontId="13" fillId="0" borderId="0" xfId="1" applyNumberFormat="1" applyFont="1" applyFill="1" applyAlignment="1">
      <alignment wrapText="1"/>
    </xf>
    <xf numFmtId="164" fontId="1" fillId="0" borderId="0" xfId="1" applyNumberFormat="1" applyFont="1" applyFill="1" applyAlignment="1">
      <alignment wrapText="1"/>
    </xf>
    <xf numFmtId="164" fontId="1" fillId="0" borderId="0" xfId="1" applyNumberFormat="1" applyFont="1" applyFill="1" applyBorder="1" applyAlignment="1">
      <alignment wrapText="1"/>
    </xf>
    <xf numFmtId="43" fontId="1" fillId="0" borderId="0" xfId="1" applyNumberFormat="1" applyFont="1" applyFill="1" applyAlignment="1">
      <alignment wrapText="1"/>
    </xf>
    <xf numFmtId="0" fontId="32" fillId="0" borderId="0" xfId="0" applyFont="1"/>
    <xf numFmtId="14" fontId="33" fillId="0" borderId="0" xfId="0" applyNumberFormat="1" applyFont="1"/>
    <xf numFmtId="0" fontId="33" fillId="0" borderId="6" xfId="0" applyFont="1" applyBorder="1"/>
    <xf numFmtId="0" fontId="33" fillId="0" borderId="6" xfId="0" applyFont="1" applyBorder="1" applyAlignment="1">
      <alignment wrapText="1"/>
    </xf>
    <xf numFmtId="0" fontId="32" fillId="0" borderId="6" xfId="0" applyFont="1" applyBorder="1" applyAlignment="1">
      <alignment wrapText="1"/>
    </xf>
    <xf numFmtId="43" fontId="32" fillId="0" borderId="6" xfId="6" applyFont="1" applyFill="1" applyBorder="1"/>
    <xf numFmtId="0" fontId="32" fillId="0" borderId="6" xfId="0" applyFont="1" applyBorder="1"/>
    <xf numFmtId="43" fontId="33" fillId="0" borderId="6" xfId="6" applyFont="1" applyFill="1" applyBorder="1"/>
    <xf numFmtId="43" fontId="32" fillId="0" borderId="0" xfId="0" applyNumberFormat="1" applyFont="1"/>
    <xf numFmtId="0" fontId="23" fillId="0" borderId="0" xfId="3" applyFont="1" applyAlignment="1">
      <alignment horizontal="left" vertical="top" wrapText="1" indent="1"/>
    </xf>
    <xf numFmtId="0" fontId="5" fillId="0" borderId="0" xfId="3" applyFont="1" applyAlignment="1">
      <alignment wrapText="1"/>
    </xf>
    <xf numFmtId="166" fontId="5" fillId="0" borderId="0" xfId="1" applyFont="1" applyFill="1" applyAlignment="1">
      <alignment wrapText="1"/>
    </xf>
    <xf numFmtId="164" fontId="11" fillId="0" borderId="0" xfId="1" applyNumberFormat="1" applyFont="1" applyFill="1" applyAlignment="1">
      <alignment wrapText="1"/>
    </xf>
    <xf numFmtId="164" fontId="5" fillId="0" borderId="0" xfId="1" applyNumberFormat="1" applyFont="1" applyFill="1" applyAlignment="1">
      <alignment wrapText="1"/>
    </xf>
    <xf numFmtId="164" fontId="5" fillId="0" borderId="0" xfId="1" applyNumberFormat="1" applyFont="1" applyFill="1" applyBorder="1" applyAlignment="1">
      <alignment wrapText="1"/>
    </xf>
    <xf numFmtId="166" fontId="1" fillId="0" borderId="0" xfId="1" applyFont="1" applyAlignment="1">
      <alignment wrapText="1"/>
    </xf>
    <xf numFmtId="166" fontId="1" fillId="0" borderId="0" xfId="1" applyFont="1" applyFill="1" applyAlignment="1">
      <alignment wrapText="1"/>
    </xf>
    <xf numFmtId="166" fontId="1" fillId="0" borderId="6" xfId="1" applyFont="1" applyFill="1" applyBorder="1" applyAlignment="1">
      <alignment wrapText="1"/>
    </xf>
    <xf numFmtId="0" fontId="18" fillId="0" borderId="0" xfId="7" applyFont="1" applyAlignment="1">
      <alignment horizontal="left"/>
    </xf>
    <xf numFmtId="41" fontId="18" fillId="0" borderId="0" xfId="7" applyNumberFormat="1" applyFont="1" applyAlignment="1">
      <alignment horizontal="left"/>
    </xf>
    <xf numFmtId="0" fontId="1" fillId="0" borderId="0" xfId="7"/>
    <xf numFmtId="166" fontId="1" fillId="0" borderId="0" xfId="1" applyFont="1" applyFill="1"/>
    <xf numFmtId="0" fontId="1" fillId="0" borderId="0" xfId="7" applyAlignment="1">
      <alignment wrapText="1"/>
    </xf>
    <xf numFmtId="0" fontId="7" fillId="0" borderId="0" xfId="7" applyFont="1" applyAlignment="1">
      <alignment horizontal="left"/>
    </xf>
    <xf numFmtId="41" fontId="1" fillId="0" borderId="0" xfId="7" applyNumberFormat="1"/>
    <xf numFmtId="0" fontId="8" fillId="0" borderId="0" xfId="7" applyFont="1" applyAlignment="1">
      <alignment horizontal="left" vertical="top"/>
    </xf>
    <xf numFmtId="0" fontId="1" fillId="0" borderId="0" xfId="7" applyAlignment="1">
      <alignment horizontal="center"/>
    </xf>
    <xf numFmtId="41" fontId="6" fillId="0" borderId="0" xfId="7" applyNumberFormat="1" applyFont="1" applyAlignment="1">
      <alignment horizontal="center"/>
    </xf>
    <xf numFmtId="41" fontId="34" fillId="0" borderId="0" xfId="7" applyNumberFormat="1" applyFont="1" applyAlignment="1">
      <alignment horizontal="right" wrapText="1"/>
    </xf>
    <xf numFmtId="0" fontId="34" fillId="0" borderId="0" xfId="7" applyFont="1" applyAlignment="1">
      <alignment horizontal="right" wrapText="1"/>
    </xf>
    <xf numFmtId="0" fontId="29" fillId="0" borderId="0" xfId="7" applyFont="1" applyAlignment="1">
      <alignment horizontal="center" vertical="center"/>
    </xf>
    <xf numFmtId="0" fontId="8" fillId="0" borderId="0" xfId="7" applyFont="1" applyAlignment="1">
      <alignment horizontal="center" vertical="center"/>
    </xf>
    <xf numFmtId="15" fontId="29" fillId="0" borderId="6" xfId="7" applyNumberFormat="1" applyFont="1" applyBorder="1" applyAlignment="1">
      <alignment horizontal="center" vertical="center" wrapText="1"/>
    </xf>
    <xf numFmtId="15" fontId="29" fillId="0" borderId="0" xfId="7" applyNumberFormat="1" applyFont="1" applyAlignment="1">
      <alignment horizontal="center" vertical="center" wrapText="1"/>
    </xf>
    <xf numFmtId="15" fontId="8" fillId="0" borderId="0" xfId="7" applyNumberFormat="1" applyFont="1" applyAlignment="1">
      <alignment horizontal="center" vertical="center" wrapText="1"/>
    </xf>
    <xf numFmtId="0" fontId="29" fillId="0" borderId="6" xfId="7" applyFont="1" applyBorder="1" applyAlignment="1">
      <alignment horizontal="center" vertical="center" wrapText="1"/>
    </xf>
    <xf numFmtId="41" fontId="29" fillId="0" borderId="6" xfId="7" applyNumberFormat="1" applyFont="1" applyBorder="1" applyAlignment="1">
      <alignment horizontal="center" vertical="center" wrapText="1"/>
    </xf>
    <xf numFmtId="0" fontId="29" fillId="0" borderId="0" xfId="7" applyFont="1" applyAlignment="1">
      <alignment horizontal="center" vertical="center" wrapText="1"/>
    </xf>
    <xf numFmtId="0" fontId="8" fillId="0" borderId="0" xfId="7" applyFont="1" applyAlignment="1">
      <alignment horizontal="center" vertical="center" wrapText="1"/>
    </xf>
    <xf numFmtId="41" fontId="1" fillId="2" borderId="0" xfId="7" applyNumberFormat="1" applyFill="1"/>
    <xf numFmtId="0" fontId="21" fillId="0" borderId="7" xfId="7" applyFont="1" applyBorder="1"/>
    <xf numFmtId="0" fontId="21" fillId="0" borderId="11" xfId="7" applyFont="1" applyBorder="1"/>
    <xf numFmtId="0" fontId="13" fillId="0" borderId="1" xfId="7" applyFont="1" applyBorder="1"/>
    <xf numFmtId="41" fontId="13" fillId="0" borderId="13" xfId="7" applyNumberFormat="1" applyFont="1" applyBorder="1"/>
    <xf numFmtId="41" fontId="13" fillId="0" borderId="1" xfId="7" applyNumberFormat="1" applyFont="1" applyBorder="1"/>
    <xf numFmtId="0" fontId="13" fillId="0" borderId="0" xfId="7" applyFont="1"/>
    <xf numFmtId="0" fontId="29" fillId="0" borderId="7" xfId="7" applyFont="1" applyBorder="1" applyAlignment="1">
      <alignment horizontal="center"/>
    </xf>
    <xf numFmtId="2" fontId="35" fillId="0" borderId="0" xfId="1" applyNumberFormat="1" applyFont="1" applyFill="1" applyBorder="1" applyAlignment="1">
      <alignment vertical="top" wrapText="1"/>
    </xf>
    <xf numFmtId="41" fontId="11" fillId="0" borderId="7" xfId="1" applyNumberFormat="1" applyFont="1" applyFill="1" applyBorder="1" applyAlignment="1">
      <alignment horizontal="right"/>
    </xf>
    <xf numFmtId="0" fontId="13" fillId="0" borderId="7" xfId="7" applyFont="1" applyBorder="1"/>
    <xf numFmtId="41" fontId="13" fillId="0" borderId="11" xfId="7" applyNumberFormat="1" applyFont="1" applyBorder="1"/>
    <xf numFmtId="41" fontId="13" fillId="0" borderId="7" xfId="7" applyNumberFormat="1" applyFont="1" applyBorder="1"/>
    <xf numFmtId="41" fontId="11" fillId="0" borderId="11" xfId="1" applyNumberFormat="1" applyFont="1" applyFill="1" applyBorder="1" applyAlignment="1">
      <alignment horizontal="right"/>
    </xf>
    <xf numFmtId="41" fontId="11" fillId="0" borderId="0" xfId="1" applyNumberFormat="1" applyFont="1" applyFill="1" applyBorder="1" applyAlignment="1">
      <alignment horizontal="right"/>
    </xf>
    <xf numFmtId="0" fontId="21" fillId="0" borderId="7" xfId="7" applyFont="1" applyBorder="1" applyAlignment="1">
      <alignment horizontal="center"/>
    </xf>
    <xf numFmtId="2" fontId="21" fillId="0" borderId="0" xfId="1" applyNumberFormat="1" applyFont="1" applyFill="1" applyBorder="1" applyAlignment="1">
      <alignment horizontal="left" vertical="top" wrapText="1"/>
    </xf>
    <xf numFmtId="166" fontId="21" fillId="0" borderId="7" xfId="1" applyFont="1" applyFill="1" applyBorder="1"/>
    <xf numFmtId="166" fontId="21" fillId="0" borderId="11" xfId="1" applyFont="1" applyFill="1" applyBorder="1"/>
    <xf numFmtId="41" fontId="21" fillId="0" borderId="0" xfId="1" applyNumberFormat="1" applyFont="1" applyFill="1" applyBorder="1"/>
    <xf numFmtId="41" fontId="36" fillId="0" borderId="0" xfId="1" applyNumberFormat="1" applyFont="1" applyFill="1" applyBorder="1"/>
    <xf numFmtId="43" fontId="1" fillId="0" borderId="0" xfId="7" applyNumberFormat="1"/>
    <xf numFmtId="41" fontId="37" fillId="0" borderId="7" xfId="1" applyNumberFormat="1" applyFont="1" applyFill="1" applyBorder="1"/>
    <xf numFmtId="41" fontId="37" fillId="0" borderId="0" xfId="1" applyNumberFormat="1" applyFont="1" applyFill="1" applyBorder="1"/>
    <xf numFmtId="166" fontId="1" fillId="0" borderId="0" xfId="1" applyFont="1" applyFill="1" applyBorder="1"/>
    <xf numFmtId="166" fontId="38" fillId="2" borderId="0" xfId="1" applyFont="1" applyFill="1"/>
    <xf numFmtId="1" fontId="1" fillId="0" borderId="0" xfId="7" applyNumberFormat="1"/>
    <xf numFmtId="166" fontId="21" fillId="0" borderId="0" xfId="1" applyFont="1" applyFill="1" applyBorder="1"/>
    <xf numFmtId="41" fontId="25" fillId="0" borderId="0" xfId="1" applyNumberFormat="1" applyFont="1" applyFill="1"/>
    <xf numFmtId="2" fontId="39" fillId="0" borderId="0" xfId="1" applyNumberFormat="1" applyFont="1" applyFill="1" applyBorder="1" applyAlignment="1">
      <alignment horizontal="left" vertical="top" wrapText="1" indent="1"/>
    </xf>
    <xf numFmtId="2" fontId="21" fillId="0" borderId="0" xfId="1" applyNumberFormat="1" applyFont="1" applyFill="1" applyBorder="1" applyAlignment="1">
      <alignment horizontal="left" vertical="top" wrapText="1" indent="2"/>
    </xf>
    <xf numFmtId="170" fontId="1" fillId="0" borderId="0" xfId="1" applyNumberFormat="1" applyFont="1" applyFill="1"/>
    <xf numFmtId="166" fontId="38" fillId="0" borderId="0" xfId="1" applyFont="1" applyFill="1"/>
    <xf numFmtId="41" fontId="21" fillId="2" borderId="0" xfId="1" applyNumberFormat="1" applyFont="1" applyFill="1" applyBorder="1"/>
    <xf numFmtId="2" fontId="21" fillId="0" borderId="0" xfId="1" applyNumberFormat="1" applyFont="1" applyFill="1" applyBorder="1" applyAlignment="1">
      <alignment vertical="top" wrapText="1"/>
    </xf>
    <xf numFmtId="166" fontId="21" fillId="0" borderId="7" xfId="1" applyNumberFormat="1" applyFont="1" applyFill="1" applyBorder="1"/>
    <xf numFmtId="2" fontId="29" fillId="0" borderId="0" xfId="1" applyNumberFormat="1" applyFont="1" applyFill="1" applyBorder="1" applyAlignment="1">
      <alignment vertical="top" wrapText="1"/>
    </xf>
    <xf numFmtId="166" fontId="8" fillId="0" borderId="6" xfId="1" applyFont="1" applyFill="1" applyBorder="1" applyAlignment="1">
      <alignment vertical="center" wrapText="1"/>
    </xf>
    <xf numFmtId="41" fontId="29" fillId="0" borderId="0" xfId="1" applyNumberFormat="1" applyFont="1" applyFill="1" applyBorder="1" applyAlignment="1">
      <alignment horizontal="right"/>
    </xf>
    <xf numFmtId="41" fontId="18" fillId="0" borderId="1" xfId="1" applyNumberFormat="1" applyFont="1" applyFill="1" applyBorder="1" applyAlignment="1">
      <alignment horizontal="right"/>
    </xf>
    <xf numFmtId="41" fontId="18" fillId="0" borderId="0" xfId="1" applyNumberFormat="1" applyFont="1" applyFill="1" applyBorder="1" applyAlignment="1">
      <alignment horizontal="right"/>
    </xf>
    <xf numFmtId="166" fontId="29" fillId="0" borderId="7" xfId="1" applyFont="1" applyFill="1" applyBorder="1" applyAlignment="1">
      <alignment horizontal="right"/>
    </xf>
    <xf numFmtId="166" fontId="29" fillId="0" borderId="11" xfId="1" applyFont="1" applyFill="1" applyBorder="1" applyAlignment="1">
      <alignment horizontal="right"/>
    </xf>
    <xf numFmtId="41" fontId="18" fillId="0" borderId="7" xfId="1" applyNumberFormat="1" applyFont="1" applyFill="1" applyBorder="1" applyAlignment="1">
      <alignment horizontal="right"/>
    </xf>
    <xf numFmtId="17" fontId="5" fillId="0" borderId="0" xfId="7" applyNumberFormat="1" applyFont="1"/>
    <xf numFmtId="41" fontId="19" fillId="0" borderId="7" xfId="1" applyNumberFormat="1" applyFont="1" applyFill="1" applyBorder="1" applyAlignment="1">
      <alignment horizontal="right"/>
    </xf>
    <xf numFmtId="41" fontId="19" fillId="0" borderId="0" xfId="1" applyNumberFormat="1" applyFont="1" applyFill="1" applyBorder="1" applyAlignment="1">
      <alignment horizontal="right"/>
    </xf>
    <xf numFmtId="0" fontId="13" fillId="0" borderId="0" xfId="7" applyFont="1" applyAlignment="1">
      <alignment wrapText="1"/>
    </xf>
    <xf numFmtId="41" fontId="13" fillId="0" borderId="0" xfId="7" applyNumberFormat="1" applyFont="1"/>
    <xf numFmtId="166" fontId="1" fillId="0" borderId="0" xfId="7" applyNumberFormat="1"/>
    <xf numFmtId="166" fontId="21" fillId="0" borderId="7" xfId="1" applyFont="1" applyFill="1" applyBorder="1" applyAlignment="1">
      <alignment vertical="center"/>
    </xf>
    <xf numFmtId="166" fontId="21" fillId="0" borderId="11" xfId="1" applyFont="1" applyFill="1" applyBorder="1" applyAlignment="1">
      <alignment vertical="center"/>
    </xf>
    <xf numFmtId="41" fontId="21" fillId="0" borderId="0" xfId="1" applyNumberFormat="1" applyFont="1" applyFill="1" applyBorder="1" applyAlignment="1">
      <alignment vertical="center"/>
    </xf>
    <xf numFmtId="0" fontId="4" fillId="0" borderId="0" xfId="7" applyFont="1" applyAlignment="1">
      <alignment wrapText="1"/>
    </xf>
    <xf numFmtId="164" fontId="4" fillId="0" borderId="0" xfId="7" applyNumberFormat="1" applyFont="1"/>
    <xf numFmtId="43" fontId="4" fillId="0" borderId="0" xfId="7" applyNumberFormat="1" applyFont="1"/>
    <xf numFmtId="17" fontId="1" fillId="0" borderId="0" xfId="7" applyNumberFormat="1"/>
    <xf numFmtId="0" fontId="5" fillId="0" borderId="0" xfId="7" applyFont="1" applyAlignment="1">
      <alignment wrapText="1"/>
    </xf>
    <xf numFmtId="166" fontId="5" fillId="0" borderId="0" xfId="7" applyNumberFormat="1" applyFont="1"/>
    <xf numFmtId="166" fontId="21" fillId="0" borderId="8" xfId="1" applyFont="1" applyFill="1" applyBorder="1"/>
    <xf numFmtId="166" fontId="21" fillId="0" borderId="14" xfId="1" applyFont="1" applyFill="1" applyBorder="1"/>
    <xf numFmtId="41" fontId="37" fillId="0" borderId="8" xfId="1" applyNumberFormat="1" applyFont="1" applyFill="1" applyBorder="1"/>
    <xf numFmtId="2" fontId="40" fillId="0" borderId="0" xfId="1" applyNumberFormat="1" applyFont="1" applyFill="1" applyBorder="1" applyAlignment="1">
      <alignment horizontal="center" vertical="top" wrapText="1"/>
    </xf>
    <xf numFmtId="166" fontId="5" fillId="0" borderId="0" xfId="1" applyFont="1" applyFill="1"/>
    <xf numFmtId="0" fontId="21" fillId="0" borderId="8" xfId="7" applyFont="1" applyBorder="1" applyAlignment="1">
      <alignment horizontal="center"/>
    </xf>
    <xf numFmtId="2" fontId="29" fillId="0" borderId="5" xfId="1" applyNumberFormat="1" applyFont="1" applyFill="1" applyBorder="1" applyAlignment="1">
      <alignment horizontal="left" vertical="top" wrapText="1"/>
    </xf>
    <xf numFmtId="166" fontId="29" fillId="0" borderId="6" xfId="1" applyFont="1" applyFill="1" applyBorder="1" applyAlignment="1">
      <alignment horizontal="right"/>
    </xf>
    <xf numFmtId="41" fontId="18" fillId="0" borderId="15" xfId="1" applyNumberFormat="1" applyFont="1" applyFill="1" applyBorder="1" applyAlignment="1">
      <alignment horizontal="right"/>
    </xf>
    <xf numFmtId="166" fontId="4" fillId="0" borderId="0" xfId="1" applyFont="1" applyFill="1"/>
    <xf numFmtId="170" fontId="1" fillId="0" borderId="0" xfId="1" applyNumberFormat="1" applyFont="1"/>
    <xf numFmtId="0" fontId="21" fillId="0" borderId="1" xfId="7" applyFont="1" applyBorder="1" applyAlignment="1">
      <alignment horizontal="center"/>
    </xf>
    <xf numFmtId="2" fontId="29" fillId="0" borderId="16" xfId="1" applyNumberFormat="1" applyFont="1" applyFill="1" applyBorder="1" applyAlignment="1">
      <alignment horizontal="left" vertical="top" wrapText="1"/>
    </xf>
    <xf numFmtId="166" fontId="29" fillId="0" borderId="1" xfId="1" applyFont="1" applyFill="1" applyBorder="1" applyAlignment="1">
      <alignment horizontal="right"/>
    </xf>
    <xf numFmtId="166" fontId="29" fillId="0" borderId="13" xfId="1" applyFont="1" applyFill="1" applyBorder="1" applyAlignment="1">
      <alignment horizontal="right"/>
    </xf>
    <xf numFmtId="166" fontId="13" fillId="0" borderId="0" xfId="1" applyFont="1" applyFill="1"/>
    <xf numFmtId="166" fontId="1" fillId="0" borderId="0" xfId="1" applyFont="1"/>
    <xf numFmtId="2" fontId="29" fillId="0" borderId="0" xfId="1" applyNumberFormat="1" applyFont="1" applyFill="1" applyBorder="1" applyAlignment="1">
      <alignment horizontal="left" vertical="top" wrapText="1"/>
    </xf>
    <xf numFmtId="166" fontId="1" fillId="0" borderId="8" xfId="1" applyFont="1" applyBorder="1"/>
    <xf numFmtId="166" fontId="0" fillId="0" borderId="0" xfId="1" applyFont="1"/>
    <xf numFmtId="166" fontId="29" fillId="0" borderId="1" xfId="1" applyFont="1" applyFill="1" applyBorder="1"/>
    <xf numFmtId="166" fontId="29" fillId="0" borderId="13" xfId="1" applyFont="1" applyFill="1" applyBorder="1"/>
    <xf numFmtId="41" fontId="29" fillId="0" borderId="0" xfId="1" applyNumberFormat="1" applyFont="1" applyFill="1" applyBorder="1"/>
    <xf numFmtId="41" fontId="41" fillId="0" borderId="1" xfId="1" applyNumberFormat="1" applyFont="1" applyFill="1" applyBorder="1"/>
    <xf numFmtId="41" fontId="41" fillId="0" borderId="0" xfId="1" applyNumberFormat="1" applyFont="1" applyFill="1" applyBorder="1"/>
    <xf numFmtId="171" fontId="1" fillId="0" borderId="0" xfId="7" applyNumberFormat="1"/>
    <xf numFmtId="2" fontId="35" fillId="0" borderId="0" xfId="1" applyNumberFormat="1" applyFont="1" applyFill="1" applyBorder="1" applyAlignment="1">
      <alignment horizontal="left" vertical="top" wrapText="1"/>
    </xf>
    <xf numFmtId="0" fontId="42" fillId="0" borderId="0" xfId="7" applyFont="1" applyAlignment="1">
      <alignment wrapText="1"/>
    </xf>
    <xf numFmtId="166" fontId="42" fillId="0" borderId="0" xfId="7" applyNumberFormat="1" applyFont="1"/>
    <xf numFmtId="164" fontId="1" fillId="0" borderId="0" xfId="7" applyNumberFormat="1"/>
    <xf numFmtId="172" fontId="1" fillId="0" borderId="0" xfId="7" applyNumberFormat="1"/>
    <xf numFmtId="41" fontId="31" fillId="0" borderId="7" xfId="1" applyNumberFormat="1" applyFont="1" applyFill="1" applyBorder="1"/>
    <xf numFmtId="41" fontId="31" fillId="0" borderId="0" xfId="1" applyNumberFormat="1" applyFont="1" applyFill="1" applyBorder="1"/>
    <xf numFmtId="166" fontId="21" fillId="0" borderId="7" xfId="1" applyFont="1" applyFill="1" applyBorder="1" applyAlignment="1">
      <alignment horizontal="right"/>
    </xf>
    <xf numFmtId="166" fontId="21" fillId="0" borderId="11" xfId="1" applyFont="1" applyFill="1" applyBorder="1" applyAlignment="1">
      <alignment horizontal="right"/>
    </xf>
    <xf numFmtId="41" fontId="21" fillId="0" borderId="0" xfId="1" applyNumberFormat="1" applyFont="1" applyFill="1" applyBorder="1" applyAlignment="1">
      <alignment horizontal="right"/>
    </xf>
    <xf numFmtId="41" fontId="25" fillId="0" borderId="7" xfId="1" applyNumberFormat="1" applyFont="1" applyFill="1" applyBorder="1" applyAlignment="1">
      <alignment horizontal="right"/>
    </xf>
    <xf numFmtId="41" fontId="25" fillId="0" borderId="0" xfId="1" applyNumberFormat="1" applyFont="1" applyFill="1" applyBorder="1" applyAlignment="1">
      <alignment horizontal="right"/>
    </xf>
    <xf numFmtId="166" fontId="21" fillId="0" borderId="8" xfId="1" applyFont="1" applyFill="1" applyBorder="1" applyAlignment="1">
      <alignment horizontal="right"/>
    </xf>
    <xf numFmtId="166" fontId="1" fillId="0" borderId="7" xfId="1" applyFont="1" applyBorder="1"/>
    <xf numFmtId="0" fontId="35" fillId="0" borderId="0" xfId="0" applyFont="1" applyAlignment="1">
      <alignment vertical="top" wrapText="1"/>
    </xf>
    <xf numFmtId="0" fontId="40" fillId="0" borderId="7" xfId="7" applyFont="1" applyBorder="1"/>
    <xf numFmtId="0" fontId="21" fillId="0" borderId="0" xfId="0" applyFont="1" applyAlignment="1">
      <alignment horizontal="left" vertical="top" wrapText="1" indent="2"/>
    </xf>
    <xf numFmtId="2" fontId="21" fillId="0" borderId="0" xfId="1" applyNumberFormat="1" applyFont="1" applyFill="1" applyBorder="1" applyAlignment="1">
      <alignment horizontal="left" vertical="top" wrapText="1" indent="4"/>
    </xf>
    <xf numFmtId="41" fontId="37" fillId="0" borderId="7" xfId="1" applyNumberFormat="1" applyFont="1" applyFill="1" applyBorder="1" applyAlignment="1">
      <alignment vertical="top"/>
    </xf>
    <xf numFmtId="41" fontId="37" fillId="0" borderId="0" xfId="1" applyNumberFormat="1" applyFont="1" applyFill="1" applyBorder="1" applyAlignment="1">
      <alignment vertical="top"/>
    </xf>
    <xf numFmtId="166" fontId="21" fillId="0" borderId="7" xfId="1" applyFont="1" applyFill="1" applyBorder="1" applyAlignment="1"/>
    <xf numFmtId="166" fontId="21" fillId="0" borderId="11" xfId="1" applyFont="1" applyFill="1" applyBorder="1" applyAlignment="1"/>
    <xf numFmtId="166" fontId="21" fillId="0" borderId="14" xfId="1" applyFont="1" applyFill="1" applyBorder="1" applyAlignment="1">
      <alignment horizontal="right"/>
    </xf>
    <xf numFmtId="173" fontId="1" fillId="0" borderId="0" xfId="7" applyNumberFormat="1"/>
    <xf numFmtId="166" fontId="29" fillId="0" borderId="8" xfId="1" applyFont="1" applyFill="1" applyBorder="1" applyAlignment="1">
      <alignment horizontal="right"/>
    </xf>
    <xf numFmtId="166" fontId="29" fillId="0" borderId="14" xfId="1" applyFont="1" applyFill="1" applyBorder="1" applyAlignment="1">
      <alignment horizontal="right"/>
    </xf>
    <xf numFmtId="41" fontId="18" fillId="0" borderId="8" xfId="1" applyNumberFormat="1" applyFont="1" applyFill="1" applyBorder="1" applyAlignment="1">
      <alignment horizontal="right"/>
    </xf>
    <xf numFmtId="0" fontId="21" fillId="0" borderId="8" xfId="7" applyFont="1" applyBorder="1"/>
    <xf numFmtId="166" fontId="29" fillId="0" borderId="2" xfId="1" applyFont="1" applyFill="1" applyBorder="1" applyAlignment="1">
      <alignment horizontal="right"/>
    </xf>
    <xf numFmtId="0" fontId="21" fillId="0" borderId="0" xfId="7" applyFont="1"/>
    <xf numFmtId="166" fontId="29" fillId="0" borderId="0" xfId="1" applyFont="1" applyFill="1" applyBorder="1" applyAlignment="1">
      <alignment horizontal="right"/>
    </xf>
    <xf numFmtId="164" fontId="38" fillId="2" borderId="0" xfId="7" applyNumberFormat="1" applyFont="1" applyFill="1"/>
    <xf numFmtId="0" fontId="22" fillId="0" borderId="0" xfId="7" applyFont="1"/>
    <xf numFmtId="174" fontId="1" fillId="0" borderId="0" xfId="1" applyNumberFormat="1" applyFont="1"/>
    <xf numFmtId="0" fontId="16" fillId="0" borderId="0" xfId="7" applyFont="1"/>
    <xf numFmtId="166" fontId="16" fillId="0" borderId="0" xfId="1" applyFont="1"/>
    <xf numFmtId="43" fontId="16" fillId="0" borderId="0" xfId="7" applyNumberFormat="1" applyFont="1"/>
    <xf numFmtId="168" fontId="1" fillId="0" borderId="0" xfId="7" applyNumberFormat="1"/>
    <xf numFmtId="0" fontId="21" fillId="0" borderId="0" xfId="0" applyFont="1" applyAlignment="1">
      <alignment wrapText="1"/>
    </xf>
    <xf numFmtId="0" fontId="21" fillId="0" borderId="0" xfId="0" applyFont="1"/>
    <xf numFmtId="167" fontId="21" fillId="0" borderId="0" xfId="0" applyNumberFormat="1" applyFont="1"/>
    <xf numFmtId="0" fontId="45" fillId="0" borderId="0" xfId="0" applyFont="1" applyAlignment="1">
      <alignment wrapText="1"/>
    </xf>
    <xf numFmtId="15" fontId="29" fillId="0" borderId="0" xfId="8" applyNumberFormat="1" applyFont="1" applyFill="1" applyBorder="1" applyAlignment="1">
      <alignment horizontal="left" vertical="top"/>
    </xf>
    <xf numFmtId="15" fontId="29" fillId="0" borderId="0" xfId="8" applyNumberFormat="1" applyFont="1" applyFill="1" applyBorder="1" applyAlignment="1">
      <alignment vertical="top"/>
    </xf>
    <xf numFmtId="167" fontId="46" fillId="0" borderId="0" xfId="7" applyNumberFormat="1" applyFont="1" applyAlignment="1">
      <alignment horizontal="right" wrapText="1"/>
    </xf>
    <xf numFmtId="0" fontId="47" fillId="0" borderId="0" xfId="7" applyFont="1" applyAlignment="1">
      <alignment horizontal="right" wrapText="1"/>
    </xf>
    <xf numFmtId="15" fontId="29" fillId="0" borderId="0" xfId="8" applyNumberFormat="1" applyFont="1" applyFill="1" applyBorder="1" applyAlignment="1">
      <alignment horizontal="center" vertical="top"/>
    </xf>
    <xf numFmtId="15" fontId="29" fillId="0" borderId="8" xfId="8" applyNumberFormat="1" applyFont="1" applyFill="1" applyBorder="1" applyAlignment="1">
      <alignment horizontal="center" vertical="center" wrapText="1"/>
    </xf>
    <xf numFmtId="15" fontId="29" fillId="0" borderId="9" xfId="8" applyNumberFormat="1" applyFont="1" applyFill="1" applyBorder="1" applyAlignment="1">
      <alignment horizontal="center" vertical="center" wrapText="1"/>
    </xf>
    <xf numFmtId="15" fontId="29" fillId="0" borderId="0" xfId="8" applyNumberFormat="1" applyFont="1" applyFill="1" applyBorder="1" applyAlignment="1">
      <alignment horizontal="center" vertical="center" wrapText="1"/>
    </xf>
    <xf numFmtId="15" fontId="29" fillId="0" borderId="6" xfId="8" quotePrefix="1" applyNumberFormat="1" applyFont="1" applyFill="1" applyBorder="1" applyAlignment="1">
      <alignment horizontal="center" vertical="center" wrapText="1"/>
    </xf>
    <xf numFmtId="167" fontId="29" fillId="0" borderId="6" xfId="8" quotePrefix="1" applyNumberFormat="1" applyFont="1" applyFill="1" applyBorder="1" applyAlignment="1">
      <alignment horizontal="center" vertical="center" wrapText="1"/>
    </xf>
    <xf numFmtId="0" fontId="29" fillId="0" borderId="1" xfId="9" applyFont="1" applyBorder="1" applyAlignment="1">
      <alignment horizontal="left" wrapText="1"/>
    </xf>
    <xf numFmtId="167" fontId="22" fillId="0" borderId="12" xfId="1" applyNumberFormat="1" applyFont="1" applyFill="1" applyBorder="1"/>
    <xf numFmtId="167" fontId="22" fillId="0" borderId="7" xfId="1" applyNumberFormat="1" applyFont="1" applyFill="1" applyBorder="1"/>
    <xf numFmtId="167" fontId="21" fillId="0" borderId="7" xfId="9" applyNumberFormat="1" applyFont="1" applyBorder="1"/>
    <xf numFmtId="0" fontId="21" fillId="0" borderId="7" xfId="0" applyFont="1" applyBorder="1"/>
    <xf numFmtId="0" fontId="48" fillId="0" borderId="7" xfId="9" applyFont="1" applyBorder="1" applyAlignment="1">
      <alignment horizontal="left" vertical="top" wrapText="1"/>
    </xf>
    <xf numFmtId="167" fontId="29" fillId="0" borderId="12" xfId="1" applyNumberFormat="1" applyFont="1" applyFill="1" applyBorder="1" applyAlignment="1">
      <alignment horizontal="right"/>
    </xf>
    <xf numFmtId="166" fontId="21" fillId="0" borderId="0" xfId="1" applyFont="1" applyFill="1"/>
    <xf numFmtId="167" fontId="49" fillId="0" borderId="0" xfId="0" applyNumberFormat="1" applyFont="1"/>
    <xf numFmtId="0" fontId="49" fillId="0" borderId="0" xfId="0" applyFont="1"/>
    <xf numFmtId="0" fontId="50" fillId="0" borderId="7" xfId="9" applyFont="1" applyBorder="1" applyAlignment="1">
      <alignment horizontal="left" vertical="top" wrapText="1"/>
    </xf>
    <xf numFmtId="167" fontId="51" fillId="0" borderId="7" xfId="1" applyNumberFormat="1" applyFont="1" applyFill="1" applyBorder="1" applyAlignment="1">
      <alignment horizontal="right" vertical="top" wrapText="1"/>
    </xf>
    <xf numFmtId="167" fontId="21" fillId="0" borderId="7" xfId="1" applyNumberFormat="1" applyFont="1" applyFill="1" applyBorder="1" applyAlignment="1">
      <alignment horizontal="right" vertical="top" wrapText="1"/>
    </xf>
    <xf numFmtId="167" fontId="21" fillId="0" borderId="7" xfId="8" applyNumberFormat="1" applyFont="1" applyFill="1" applyBorder="1" applyAlignment="1">
      <alignment horizontal="right" vertical="top" wrapText="1"/>
    </xf>
    <xf numFmtId="167" fontId="21" fillId="0" borderId="7" xfId="1" applyNumberFormat="1" applyFont="1" applyFill="1" applyBorder="1"/>
    <xf numFmtId="167" fontId="21" fillId="0" borderId="12" xfId="1" applyNumberFormat="1" applyFont="1" applyFill="1" applyBorder="1" applyAlignment="1">
      <alignment horizontal="right"/>
    </xf>
    <xf numFmtId="37" fontId="50" fillId="0" borderId="7" xfId="9" applyNumberFormat="1" applyFont="1" applyBorder="1" applyAlignment="1">
      <alignment horizontal="left" vertical="top" wrapText="1"/>
    </xf>
    <xf numFmtId="43" fontId="8" fillId="0" borderId="0" xfId="9" applyNumberFormat="1" applyFont="1"/>
    <xf numFmtId="41" fontId="8" fillId="0" borderId="0" xfId="9" applyNumberFormat="1" applyFont="1"/>
    <xf numFmtId="41" fontId="21" fillId="0" borderId="0" xfId="0" applyNumberFormat="1" applyFont="1"/>
    <xf numFmtId="0" fontId="29" fillId="0" borderId="7" xfId="9" applyFont="1" applyBorder="1" applyAlignment="1">
      <alignment horizontal="left" vertical="top" wrapText="1"/>
    </xf>
    <xf numFmtId="167" fontId="22" fillId="0" borderId="7" xfId="1" applyNumberFormat="1" applyFont="1" applyFill="1" applyBorder="1" applyAlignment="1">
      <alignment horizontal="right"/>
    </xf>
    <xf numFmtId="167" fontId="21" fillId="0" borderId="7" xfId="8" applyNumberFormat="1" applyFont="1" applyFill="1" applyBorder="1" applyAlignment="1">
      <alignment horizontal="right"/>
    </xf>
    <xf numFmtId="0" fontId="50" fillId="0" borderId="7" xfId="10" applyFont="1" applyBorder="1" applyAlignment="1">
      <alignment horizontal="left" vertical="top" wrapText="1"/>
    </xf>
    <xf numFmtId="41" fontId="22" fillId="0" borderId="0" xfId="8" applyNumberFormat="1" applyFont="1" applyFill="1" applyBorder="1" applyAlignment="1">
      <alignment horizontal="right"/>
    </xf>
    <xf numFmtId="0" fontId="22" fillId="0" borderId="7" xfId="9" applyFont="1" applyBorder="1" applyAlignment="1">
      <alignment horizontal="left" vertical="top" wrapText="1"/>
    </xf>
    <xf numFmtId="167" fontId="21" fillId="0" borderId="1" xfId="8" applyNumberFormat="1" applyFont="1" applyFill="1" applyBorder="1" applyAlignment="1">
      <alignment horizontal="right"/>
    </xf>
    <xf numFmtId="167" fontId="21" fillId="0" borderId="12" xfId="1" applyNumberFormat="1" applyFont="1" applyFill="1" applyBorder="1"/>
    <xf numFmtId="167" fontId="22" fillId="0" borderId="12" xfId="1" applyNumberFormat="1" applyFont="1" applyFill="1" applyBorder="1" applyAlignment="1">
      <alignment horizontal="center"/>
    </xf>
    <xf numFmtId="167" fontId="21" fillId="0" borderId="7" xfId="9" applyNumberFormat="1" applyFont="1" applyBorder="1" applyAlignment="1">
      <alignment horizontal="center"/>
    </xf>
    <xf numFmtId="167" fontId="22" fillId="0" borderId="12" xfId="1" applyNumberFormat="1" applyFont="1" applyFill="1" applyBorder="1" applyAlignment="1"/>
    <xf numFmtId="167" fontId="21" fillId="0" borderId="7" xfId="0" applyNumberFormat="1" applyFont="1" applyBorder="1"/>
    <xf numFmtId="41" fontId="22" fillId="0" borderId="0" xfId="9" applyNumberFormat="1" applyFont="1"/>
    <xf numFmtId="41" fontId="22" fillId="0" borderId="0" xfId="9" applyNumberFormat="1" applyFont="1" applyAlignment="1">
      <alignment vertical="top"/>
    </xf>
    <xf numFmtId="43" fontId="21" fillId="0" borderId="0" xfId="0" applyNumberFormat="1" applyFont="1"/>
    <xf numFmtId="167" fontId="21" fillId="0" borderId="8" xfId="9" applyNumberFormat="1" applyFont="1" applyBorder="1" applyAlignment="1">
      <alignment horizontal="center"/>
    </xf>
    <xf numFmtId="0" fontId="48" fillId="0" borderId="8" xfId="9" applyFont="1" applyBorder="1" applyAlignment="1">
      <alignment horizontal="left" vertical="top" wrapText="1"/>
    </xf>
    <xf numFmtId="0" fontId="29" fillId="0" borderId="7" xfId="9" applyFont="1" applyBorder="1" applyAlignment="1">
      <alignment horizontal="left" wrapText="1"/>
    </xf>
    <xf numFmtId="43" fontId="21" fillId="0" borderId="0" xfId="1" applyNumberFormat="1" applyFont="1" applyFill="1" applyBorder="1"/>
    <xf numFmtId="167" fontId="21" fillId="0" borderId="12" xfId="9" applyNumberFormat="1" applyFont="1" applyBorder="1"/>
    <xf numFmtId="167" fontId="8" fillId="0" borderId="6" xfId="1" applyNumberFormat="1" applyFont="1" applyFill="1" applyBorder="1"/>
    <xf numFmtId="167" fontId="8" fillId="0" borderId="12" xfId="1" applyNumberFormat="1" applyFont="1" applyFill="1" applyBorder="1"/>
    <xf numFmtId="167" fontId="29" fillId="0" borderId="12" xfId="9" applyNumberFormat="1" applyFont="1" applyBorder="1"/>
    <xf numFmtId="0" fontId="50" fillId="0" borderId="7" xfId="9" quotePrefix="1" applyFont="1" applyBorder="1" applyAlignment="1">
      <alignment horizontal="left" vertical="top" wrapText="1"/>
    </xf>
    <xf numFmtId="0" fontId="29" fillId="0" borderId="8" xfId="9" applyFont="1" applyBorder="1" applyAlignment="1">
      <alignment horizontal="left" wrapText="1"/>
    </xf>
    <xf numFmtId="0" fontId="29" fillId="0" borderId="0" xfId="9" applyFont="1" applyAlignment="1">
      <alignment horizontal="left" wrapText="1"/>
    </xf>
    <xf numFmtId="167" fontId="29" fillId="0" borderId="0" xfId="9" applyNumberFormat="1" applyFont="1"/>
    <xf numFmtId="167" fontId="21" fillId="0" borderId="0" xfId="0" applyNumberFormat="1" applyFont="1" applyAlignment="1">
      <alignment horizontal="right"/>
    </xf>
    <xf numFmtId="4" fontId="21" fillId="0" borderId="0" xfId="0" applyNumberFormat="1" applyFont="1"/>
    <xf numFmtId="0" fontId="19" fillId="0" borderId="0" xfId="0" applyFont="1" applyAlignment="1">
      <alignment vertical="top"/>
    </xf>
    <xf numFmtId="0" fontId="31" fillId="0" borderId="0" xfId="0" applyFont="1" applyAlignment="1">
      <alignment vertical="top"/>
    </xf>
    <xf numFmtId="0" fontId="18" fillId="0" borderId="0" xfId="0" applyFont="1" applyAlignment="1">
      <alignment vertical="top"/>
    </xf>
    <xf numFmtId="0" fontId="31" fillId="0" borderId="0" xfId="0" applyFont="1" applyAlignment="1">
      <alignment horizontal="justify" vertical="top" wrapText="1"/>
    </xf>
    <xf numFmtId="0" fontId="19" fillId="0" borderId="0" xfId="0" quotePrefix="1" applyFont="1" applyAlignment="1">
      <alignment vertical="top"/>
    </xf>
    <xf numFmtId="0" fontId="31" fillId="0" borderId="0" xfId="0" applyFont="1" applyAlignment="1">
      <alignment horizontal="left" vertical="top"/>
    </xf>
    <xf numFmtId="166" fontId="31" fillId="0" borderId="0" xfId="1" applyFont="1" applyFill="1" applyAlignment="1">
      <alignment vertical="top"/>
    </xf>
    <xf numFmtId="175" fontId="31" fillId="0" borderId="0" xfId="0" applyNumberFormat="1" applyFont="1" applyAlignment="1">
      <alignment vertical="top"/>
    </xf>
    <xf numFmtId="49" fontId="31" fillId="0" borderId="0" xfId="0" applyNumberFormat="1" applyFont="1" applyAlignment="1">
      <alignment horizontal="justify" vertical="top" wrapText="1"/>
    </xf>
    <xf numFmtId="41" fontId="31" fillId="0" borderId="0" xfId="0" applyNumberFormat="1" applyFont="1" applyAlignment="1">
      <alignment vertical="top"/>
    </xf>
    <xf numFmtId="177" fontId="31" fillId="0" borderId="0" xfId="0" applyNumberFormat="1" applyFont="1" applyAlignment="1">
      <alignment vertical="top"/>
    </xf>
    <xf numFmtId="0" fontId="32" fillId="0" borderId="0" xfId="0" applyFont="1" applyAlignment="1">
      <alignment horizontal="justify" vertical="top" wrapText="1"/>
    </xf>
    <xf numFmtId="178" fontId="19" fillId="0" borderId="0" xfId="0" applyNumberFormat="1" applyFont="1" applyAlignment="1">
      <alignment vertical="top"/>
    </xf>
    <xf numFmtId="0" fontId="55" fillId="0" borderId="0" xfId="0" applyFont="1" applyAlignment="1">
      <alignment vertical="top"/>
    </xf>
    <xf numFmtId="176" fontId="31" fillId="0" borderId="0" xfId="0" applyNumberFormat="1" applyFont="1" applyAlignment="1">
      <alignment vertical="top"/>
    </xf>
    <xf numFmtId="3" fontId="19" fillId="0" borderId="0" xfId="12" applyNumberFormat="1" applyFont="1" applyFill="1" applyBorder="1" applyAlignment="1">
      <alignment vertical="top"/>
    </xf>
    <xf numFmtId="3" fontId="31" fillId="0" borderId="0" xfId="12" applyNumberFormat="1" applyFont="1" applyFill="1" applyBorder="1" applyAlignment="1">
      <alignment vertical="top"/>
    </xf>
    <xf numFmtId="2" fontId="31" fillId="0" borderId="0" xfId="12" applyNumberFormat="1" applyFont="1" applyFill="1" applyBorder="1" applyAlignment="1">
      <alignment vertical="top"/>
    </xf>
    <xf numFmtId="16" fontId="31" fillId="0" borderId="6" xfId="0" applyNumberFormat="1" applyFont="1" applyBorder="1" applyAlignment="1">
      <alignment vertical="top"/>
    </xf>
    <xf numFmtId="0" fontId="31" fillId="0" borderId="6" xfId="0" applyFont="1" applyBorder="1" applyAlignment="1">
      <alignment vertical="top"/>
    </xf>
    <xf numFmtId="0" fontId="8" fillId="0" borderId="1" xfId="3" applyFont="1" applyBorder="1" applyAlignment="1">
      <alignment horizontal="center"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1" xfId="3" applyFont="1" applyBorder="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17" fillId="0" borderId="2" xfId="3" applyFont="1" applyBorder="1" applyAlignment="1">
      <alignment horizontal="center"/>
    </xf>
    <xf numFmtId="0" fontId="17" fillId="0" borderId="3" xfId="3" applyFont="1" applyBorder="1" applyAlignment="1">
      <alignment horizontal="center"/>
    </xf>
    <xf numFmtId="0" fontId="17" fillId="0" borderId="4" xfId="3" applyFont="1" applyBorder="1" applyAlignment="1">
      <alignment horizontal="center"/>
    </xf>
    <xf numFmtId="0" fontId="18" fillId="0" borderId="2" xfId="3" applyFont="1" applyBorder="1" applyAlignment="1">
      <alignment horizontal="center"/>
    </xf>
    <xf numFmtId="0" fontId="18" fillId="0" borderId="3" xfId="3" applyFont="1" applyBorder="1" applyAlignment="1">
      <alignment horizontal="center"/>
    </xf>
    <xf numFmtId="0" fontId="18" fillId="0" borderId="4" xfId="3" applyFont="1" applyBorder="1" applyAlignment="1">
      <alignment horizontal="center"/>
    </xf>
    <xf numFmtId="43" fontId="18" fillId="0" borderId="2" xfId="3" applyNumberFormat="1" applyFont="1" applyBorder="1" applyAlignment="1">
      <alignment horizontal="center"/>
    </xf>
    <xf numFmtId="43" fontId="18" fillId="0" borderId="3" xfId="3" applyNumberFormat="1" applyFont="1" applyBorder="1" applyAlignment="1">
      <alignment horizontal="center"/>
    </xf>
    <xf numFmtId="43" fontId="18" fillId="0" borderId="4" xfId="3" applyNumberFormat="1" applyFont="1" applyBorder="1" applyAlignment="1">
      <alignment horizontal="center"/>
    </xf>
    <xf numFmtId="0" fontId="18" fillId="0" borderId="0" xfId="3" applyFont="1" applyAlignment="1">
      <alignment horizontal="center"/>
    </xf>
    <xf numFmtId="43" fontId="17" fillId="0" borderId="5" xfId="3" applyNumberFormat="1" applyFont="1" applyBorder="1" applyAlignment="1">
      <alignment horizontal="center"/>
    </xf>
    <xf numFmtId="0" fontId="17" fillId="0" borderId="6" xfId="3" applyFont="1" applyBorder="1" applyAlignment="1">
      <alignment horizontal="center"/>
    </xf>
    <xf numFmtId="0" fontId="18" fillId="0" borderId="6" xfId="3" applyFont="1" applyBorder="1" applyAlignment="1">
      <alignment horizontal="center"/>
    </xf>
    <xf numFmtId="0" fontId="5" fillId="0" borderId="4" xfId="3" applyFont="1" applyBorder="1" applyAlignment="1">
      <alignment horizontal="center" vertical="center" wrapText="1"/>
    </xf>
    <xf numFmtId="0" fontId="5" fillId="0" borderId="6" xfId="3" applyFont="1" applyBorder="1" applyAlignment="1">
      <alignment horizontal="center" vertical="center" wrapText="1"/>
    </xf>
    <xf numFmtId="0" fontId="5" fillId="0" borderId="0" xfId="3" applyFont="1" applyAlignment="1">
      <alignment horizontal="center"/>
    </xf>
    <xf numFmtId="0" fontId="27" fillId="0" borderId="1" xfId="7" applyFont="1" applyBorder="1" applyAlignment="1">
      <alignment horizontal="center" vertical="center" wrapText="1"/>
    </xf>
    <xf numFmtId="0" fontId="27" fillId="0" borderId="7" xfId="7" applyFont="1" applyBorder="1" applyAlignment="1">
      <alignment horizontal="center" vertical="center" wrapText="1"/>
    </xf>
    <xf numFmtId="0" fontId="27" fillId="0" borderId="8" xfId="7" applyFont="1" applyBorder="1" applyAlignment="1">
      <alignment horizontal="center" vertical="center" wrapText="1"/>
    </xf>
    <xf numFmtId="0" fontId="29" fillId="0" borderId="1" xfId="7" applyFont="1" applyBorder="1" applyAlignment="1">
      <alignment horizontal="center" vertical="center"/>
    </xf>
    <xf numFmtId="0" fontId="29" fillId="0" borderId="7" xfId="7" applyFont="1" applyBorder="1" applyAlignment="1">
      <alignment horizontal="center" vertical="center"/>
    </xf>
    <xf numFmtId="0" fontId="29" fillId="0" borderId="8" xfId="7" applyFont="1" applyBorder="1" applyAlignment="1">
      <alignment horizontal="center" vertical="center"/>
    </xf>
    <xf numFmtId="0" fontId="29" fillId="0" borderId="6" xfId="7" applyFont="1" applyBorder="1" applyAlignment="1">
      <alignment horizontal="center" vertical="center"/>
    </xf>
    <xf numFmtId="41" fontId="29" fillId="0" borderId="2" xfId="7" applyNumberFormat="1" applyFont="1" applyBorder="1" applyAlignment="1">
      <alignment horizontal="center" vertical="center"/>
    </xf>
    <xf numFmtId="41" fontId="29" fillId="0" borderId="4" xfId="7" applyNumberFormat="1" applyFont="1" applyBorder="1" applyAlignment="1">
      <alignment horizontal="center" vertical="center"/>
    </xf>
    <xf numFmtId="15" fontId="29" fillId="0" borderId="1" xfId="8" applyNumberFormat="1" applyFont="1" applyFill="1" applyBorder="1" applyAlignment="1">
      <alignment horizontal="center" vertical="center" wrapText="1"/>
    </xf>
    <xf numFmtId="15" fontId="29" fillId="0" borderId="7" xfId="8" applyNumberFormat="1" applyFont="1" applyFill="1" applyBorder="1" applyAlignment="1">
      <alignment horizontal="center" vertical="center" wrapText="1"/>
    </xf>
    <xf numFmtId="15" fontId="29" fillId="0" borderId="8" xfId="8" applyNumberFormat="1" applyFont="1" applyFill="1" applyBorder="1" applyAlignment="1">
      <alignment horizontal="center" vertical="center" wrapText="1"/>
    </xf>
    <xf numFmtId="15" fontId="29" fillId="0" borderId="6" xfId="8" applyNumberFormat="1" applyFont="1" applyFill="1" applyBorder="1" applyAlignment="1">
      <alignment horizontal="center" vertical="top"/>
    </xf>
    <xf numFmtId="15" fontId="29" fillId="0" borderId="2" xfId="8" applyNumberFormat="1" applyFont="1" applyFill="1" applyBorder="1" applyAlignment="1">
      <alignment horizontal="center" vertical="top"/>
    </xf>
    <xf numFmtId="15" fontId="29" fillId="0" borderId="4" xfId="8" applyNumberFormat="1" applyFont="1" applyFill="1" applyBorder="1" applyAlignment="1">
      <alignment horizontal="center" vertical="top"/>
    </xf>
    <xf numFmtId="49" fontId="31" fillId="0" borderId="0" xfId="0" applyNumberFormat="1" applyFont="1" applyAlignment="1">
      <alignment horizontal="left" vertical="top" wrapText="1"/>
    </xf>
    <xf numFmtId="0" fontId="52" fillId="0" borderId="0" xfId="11" applyFont="1" applyAlignment="1">
      <alignment horizontal="center" vertical="center"/>
    </xf>
    <xf numFmtId="0" fontId="53" fillId="0" borderId="0" xfId="0" applyFont="1" applyAlignment="1">
      <alignment horizontal="left" vertical="center" wrapText="1"/>
    </xf>
    <xf numFmtId="49" fontId="31" fillId="0" borderId="0" xfId="0" applyNumberFormat="1" applyFont="1" applyAlignment="1">
      <alignment horizontal="justify" vertical="top" wrapText="1"/>
    </xf>
    <xf numFmtId="0" fontId="31" fillId="0" borderId="0" xfId="0" applyFont="1" applyAlignment="1">
      <alignment horizontal="left" vertical="top" wrapText="1"/>
    </xf>
    <xf numFmtId="176" fontId="31" fillId="2" borderId="0" xfId="0" applyNumberFormat="1" applyFont="1" applyFill="1" applyAlignment="1">
      <alignment horizontal="left" vertical="top" wrapText="1"/>
    </xf>
    <xf numFmtId="176" fontId="31" fillId="2" borderId="0" xfId="0" applyNumberFormat="1" applyFont="1" applyFill="1" applyAlignment="1">
      <alignment horizontal="left" vertical="top"/>
    </xf>
    <xf numFmtId="0" fontId="31" fillId="0" borderId="0" xfId="0" applyNumberFormat="1" applyFont="1" applyAlignment="1">
      <alignment horizontal="left" vertical="top" wrapText="1"/>
    </xf>
    <xf numFmtId="49" fontId="19" fillId="0" borderId="0" xfId="0" applyNumberFormat="1" applyFont="1" applyAlignment="1">
      <alignment horizontal="justify" vertical="top" wrapText="1"/>
    </xf>
    <xf numFmtId="0" fontId="53" fillId="0" borderId="0" xfId="0" applyFont="1" applyAlignment="1">
      <alignment horizontal="left" vertical="center"/>
    </xf>
    <xf numFmtId="0" fontId="19" fillId="0" borderId="0" xfId="0" applyFont="1" applyAlignment="1">
      <alignment horizontal="justify" vertical="top" wrapText="1"/>
    </xf>
  </cellXfs>
  <cellStyles count="13">
    <cellStyle name="Comma" xfId="1" builtinId="3"/>
    <cellStyle name="Comma 10 2 2 2 3" xfId="6"/>
    <cellStyle name="Comma 11" xfId="12"/>
    <cellStyle name="Comma 33" xfId="5"/>
    <cellStyle name="Comma 43" xfId="8"/>
    <cellStyle name="Normal" xfId="0" builtinId="0"/>
    <cellStyle name="Normal 209" xfId="3"/>
    <cellStyle name="Normal 209 4" xfId="4"/>
    <cellStyle name="Normal 209 8 2 2 2 2" xfId="11"/>
    <cellStyle name="Normal 210 2" xfId="7"/>
    <cellStyle name="Normal 219" xfId="9"/>
    <cellStyle name="Normal 219 2" xfId="1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 TargetMode="External"/><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34</xdr:col>
      <xdr:colOff>0</xdr:colOff>
      <xdr:row>74</xdr:row>
      <xdr:rowOff>0</xdr:rowOff>
    </xdr:from>
    <xdr:to>
      <xdr:col>34</xdr:col>
      <xdr:colOff>99288</xdr:colOff>
      <xdr:row>74</xdr:row>
      <xdr:rowOff>148166</xdr:rowOff>
    </xdr:to>
    <xdr:pic>
      <xdr:nvPicPr>
        <xdr:cNvPr id="2" name="Picture 1" descr="cid:image007.png@01D5C264.5C69E6A0">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0613350" y="19592925"/>
          <a:ext cx="9928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5763</xdr:colOff>
      <xdr:row>1</xdr:row>
      <xdr:rowOff>155725</xdr:rowOff>
    </xdr:to>
    <xdr:pic>
      <xdr:nvPicPr>
        <xdr:cNvPr id="2" name="Picture 514" descr="small-logo">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515475" y="0"/>
          <a:ext cx="471" cy="355750"/>
        </a:xfrm>
        <a:prstGeom prst="rect">
          <a:avLst/>
        </a:prstGeom>
        <a:noFill/>
      </xdr:spPr>
    </xdr:pic>
    <xdr:clientData/>
  </xdr:twoCellAnchor>
  <xdr:twoCellAnchor editAs="oneCell">
    <xdr:from>
      <xdr:col>5</xdr:col>
      <xdr:colOff>2895600</xdr:colOff>
      <xdr:row>0</xdr:row>
      <xdr:rowOff>0</xdr:rowOff>
    </xdr:from>
    <xdr:to>
      <xdr:col>6</xdr:col>
      <xdr:colOff>5763</xdr:colOff>
      <xdr:row>1</xdr:row>
      <xdr:rowOff>155725</xdr:rowOff>
    </xdr:to>
    <xdr:pic>
      <xdr:nvPicPr>
        <xdr:cNvPr id="3" name="Picture 514" descr="small-logo">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515475" y="0"/>
          <a:ext cx="471" cy="355750"/>
        </a:xfrm>
        <a:prstGeom prst="rect">
          <a:avLst/>
        </a:prstGeom>
        <a:noFill/>
      </xdr:spPr>
    </xdr:pic>
    <xdr:clientData/>
  </xdr:twoCellAnchor>
  <xdr:twoCellAnchor editAs="oneCell">
    <xdr:from>
      <xdr:col>5</xdr:col>
      <xdr:colOff>2895600</xdr:colOff>
      <xdr:row>0</xdr:row>
      <xdr:rowOff>0</xdr:rowOff>
    </xdr:from>
    <xdr:to>
      <xdr:col>6</xdr:col>
      <xdr:colOff>5763</xdr:colOff>
      <xdr:row>1</xdr:row>
      <xdr:rowOff>155725</xdr:rowOff>
    </xdr:to>
    <xdr:pic>
      <xdr:nvPicPr>
        <xdr:cNvPr id="4" name="Picture 514" descr="small-logo">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515475" y="0"/>
          <a:ext cx="471" cy="355750"/>
        </a:xfrm>
        <a:prstGeom prst="rect">
          <a:avLst/>
        </a:prstGeom>
        <a:noFill/>
      </xdr:spPr>
    </xdr:pic>
    <xdr:clientData/>
  </xdr:twoCellAnchor>
  <xdr:twoCellAnchor editAs="oneCell">
    <xdr:from>
      <xdr:col>5</xdr:col>
      <xdr:colOff>2895600</xdr:colOff>
      <xdr:row>0</xdr:row>
      <xdr:rowOff>0</xdr:rowOff>
    </xdr:from>
    <xdr:to>
      <xdr:col>6</xdr:col>
      <xdr:colOff>5763</xdr:colOff>
      <xdr:row>1</xdr:row>
      <xdr:rowOff>155725</xdr:rowOff>
    </xdr:to>
    <xdr:pic>
      <xdr:nvPicPr>
        <xdr:cNvPr id="5" name="Picture 514" descr="small-logo">
          <a:extLst>
            <a:ext uri="{FF2B5EF4-FFF2-40B4-BE49-F238E27FC236}">
              <a16:creationId xmlns:a16="http://schemas.microsoft.com/office/drawing/2014/main" id="{00000000-0008-0000-1F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9515475" y="0"/>
          <a:ext cx="471" cy="355750"/>
        </a:xfrm>
        <a:prstGeom prst="rect">
          <a:avLst/>
        </a:prstGeom>
        <a:noFill/>
      </xdr:spPr>
    </xdr:pic>
    <xdr:clientData/>
  </xdr:twoCellAnchor>
  <xdr:twoCellAnchor>
    <xdr:from>
      <xdr:col>4</xdr:col>
      <xdr:colOff>338666</xdr:colOff>
      <xdr:row>4</xdr:row>
      <xdr:rowOff>10584</xdr:rowOff>
    </xdr:from>
    <xdr:to>
      <xdr:col>5</xdr:col>
      <xdr:colOff>614891</xdr:colOff>
      <xdr:row>8</xdr:row>
      <xdr:rowOff>190499</xdr:rowOff>
    </xdr:to>
    <xdr:pic>
      <xdr:nvPicPr>
        <xdr:cNvPr id="6" name="Picture 7">
          <a:extLst>
            <a:ext uri="{FF2B5EF4-FFF2-40B4-BE49-F238E27FC236}">
              <a16:creationId xmlns:a16="http://schemas.microsoft.com/office/drawing/2014/main" id="{00000000-0008-0000-1F00-000006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a:xfrm>
          <a:off x="7796741" y="810684"/>
          <a:ext cx="1466850" cy="980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Y126"/>
  <sheetViews>
    <sheetView showGridLines="0" tabSelected="1" topLeftCell="C1" zoomScale="80" zoomScaleNormal="80" workbookViewId="0">
      <selection activeCell="D3" sqref="D3"/>
    </sheetView>
  </sheetViews>
  <sheetFormatPr defaultColWidth="9.140625" defaultRowHeight="15.75" customHeight="1"/>
  <cols>
    <col min="1" max="1" width="9" style="7" hidden="1" customWidth="1"/>
    <col min="2" max="2" width="5" style="7" hidden="1" customWidth="1"/>
    <col min="3" max="3" width="1.42578125" style="7" customWidth="1"/>
    <col min="4" max="4" width="5" style="7" customWidth="1"/>
    <col min="5" max="5" width="99.28515625" style="19" bestFit="1" customWidth="1"/>
    <col min="6" max="6" width="11.7109375" style="19" hidden="1" customWidth="1"/>
    <col min="7" max="7" width="11.5703125" style="19" hidden="1" customWidth="1"/>
    <col min="8" max="8" width="11.7109375" style="19" hidden="1" customWidth="1"/>
    <col min="9" max="9" width="19.140625" style="19" hidden="1" customWidth="1"/>
    <col min="10" max="10" width="30.85546875" style="19" hidden="1" customWidth="1"/>
    <col min="11" max="11" width="12.42578125" style="19" hidden="1" customWidth="1"/>
    <col min="12" max="12" width="15.28515625" style="19" customWidth="1"/>
    <col min="13" max="13" width="16.5703125" style="19" bestFit="1" customWidth="1"/>
    <col min="14" max="14" width="17.85546875" style="19" customWidth="1"/>
    <col min="15" max="15" width="15.28515625" style="19" customWidth="1"/>
    <col min="16" max="16" width="19.28515625" style="19" customWidth="1"/>
    <col min="17" max="17" width="15.28515625" style="19" customWidth="1"/>
    <col min="18" max="19" width="16.28515625" style="19" customWidth="1"/>
    <col min="20" max="20" width="16.140625" style="20" bestFit="1" customWidth="1"/>
    <col min="21" max="21" width="15.28515625" style="20" customWidth="1"/>
    <col min="22" max="23" width="6.28515625" style="20" customWidth="1"/>
    <col min="24" max="24" width="15.7109375" style="20" customWidth="1"/>
    <col min="25" max="27" width="18.28515625" style="20" customWidth="1"/>
    <col min="28" max="33" width="15.28515625" style="20" customWidth="1"/>
    <col min="34" max="34" width="15" style="221" customWidth="1"/>
    <col min="35" max="35" width="9.140625" style="7" customWidth="1"/>
    <col min="36" max="36" width="15.28515625" style="7" customWidth="1"/>
    <col min="37" max="38" width="13.85546875" style="7" customWidth="1"/>
    <col min="39" max="39" width="9.140625" style="7" customWidth="1"/>
    <col min="40" max="40" width="10.5703125" style="69" customWidth="1"/>
    <col min="41" max="41" width="10.140625" style="69" customWidth="1"/>
    <col min="42" max="48" width="9.140625" style="7" customWidth="1"/>
    <col min="49" max="52" width="16.5703125" style="7" customWidth="1"/>
    <col min="53" max="75" width="11.140625" style="7" customWidth="1"/>
    <col min="76" max="100" width="9.140625" style="7" customWidth="1"/>
    <col min="101" max="102" width="9.140625" style="7"/>
    <col min="103" max="103" width="16.5703125" style="7" customWidth="1"/>
    <col min="104" max="16384" width="9.140625" style="7"/>
  </cols>
  <sheetData>
    <row r="1" spans="4:99" ht="15.75" customHeight="1">
      <c r="D1" s="1"/>
      <c r="E1" s="2"/>
      <c r="F1" s="2"/>
      <c r="G1" s="2"/>
      <c r="H1" s="2"/>
      <c r="I1" s="3"/>
      <c r="J1" s="4"/>
      <c r="K1" s="4"/>
      <c r="L1" s="4"/>
      <c r="M1" s="4"/>
      <c r="N1" s="4"/>
      <c r="O1" s="4"/>
      <c r="P1" s="4"/>
      <c r="Q1" s="4"/>
      <c r="R1" s="4"/>
      <c r="S1" s="4"/>
      <c r="T1" s="5"/>
      <c r="U1" s="5"/>
      <c r="V1" s="5"/>
      <c r="W1" s="5"/>
      <c r="X1" s="5"/>
      <c r="Y1" s="5"/>
      <c r="Z1" s="5"/>
      <c r="AA1" s="5"/>
      <c r="AB1" s="5"/>
      <c r="AC1" s="5"/>
      <c r="AD1" s="5"/>
      <c r="AE1" s="5"/>
      <c r="AF1" s="5"/>
      <c r="AG1" s="5"/>
      <c r="AH1" s="6"/>
      <c r="AN1" s="8"/>
      <c r="AO1" s="8"/>
    </row>
    <row r="2" spans="4:99" ht="20.100000000000001" customHeight="1">
      <c r="E2" s="9"/>
      <c r="F2" s="9"/>
      <c r="G2" s="9"/>
      <c r="H2" s="9"/>
      <c r="I2" s="9"/>
      <c r="J2" s="9"/>
      <c r="K2" s="9"/>
      <c r="L2" s="9"/>
      <c r="M2" s="9"/>
      <c r="N2" s="9"/>
      <c r="O2" s="9"/>
      <c r="P2" s="9"/>
      <c r="Q2" s="9"/>
      <c r="R2" s="9"/>
      <c r="S2" s="9"/>
      <c r="T2" s="10"/>
      <c r="U2" s="10"/>
      <c r="V2" s="10"/>
      <c r="W2" s="10"/>
      <c r="X2" s="10"/>
      <c r="Y2" s="10"/>
      <c r="Z2" s="10"/>
      <c r="AA2" s="10"/>
      <c r="AB2" s="10"/>
      <c r="AC2" s="10"/>
      <c r="AD2" s="10"/>
      <c r="AE2" s="10"/>
      <c r="AF2" s="10"/>
      <c r="AG2" s="10"/>
      <c r="AH2" s="11"/>
      <c r="AN2" s="8"/>
      <c r="AO2" s="8"/>
    </row>
    <row r="3" spans="4:99" s="15" customFormat="1" ht="17.25" customHeight="1">
      <c r="D3" s="1"/>
      <c r="E3" s="12"/>
      <c r="F3" s="12"/>
      <c r="G3" s="12"/>
      <c r="H3" s="12"/>
      <c r="I3" s="13"/>
      <c r="J3" s="13"/>
      <c r="K3" s="13"/>
      <c r="L3" s="13"/>
      <c r="M3" s="13"/>
      <c r="N3" s="13"/>
      <c r="O3" s="13"/>
      <c r="P3" s="13"/>
      <c r="Q3" s="13"/>
      <c r="R3" s="13"/>
      <c r="S3" s="13"/>
      <c r="T3" s="13"/>
      <c r="U3" s="13"/>
      <c r="V3" s="13"/>
      <c r="W3" s="13"/>
      <c r="X3" s="13"/>
      <c r="Y3" s="13"/>
      <c r="Z3" s="13"/>
      <c r="AA3" s="13"/>
      <c r="AB3" s="13"/>
      <c r="AC3" s="13"/>
      <c r="AD3" s="13"/>
      <c r="AE3" s="13"/>
      <c r="AF3" s="13"/>
      <c r="AG3" s="13"/>
      <c r="AH3" s="14"/>
    </row>
    <row r="4" spans="4:99" s="15" customFormat="1" ht="19.5" customHeight="1">
      <c r="D4" s="1" t="s">
        <v>0</v>
      </c>
      <c r="E4" s="12"/>
      <c r="F4" s="12"/>
      <c r="G4" s="12"/>
      <c r="H4" s="12"/>
      <c r="I4" s="16"/>
      <c r="J4" s="17"/>
      <c r="K4" s="17"/>
      <c r="L4" s="17"/>
      <c r="M4" s="17"/>
      <c r="N4" s="17"/>
      <c r="O4" s="17"/>
      <c r="P4" s="17"/>
      <c r="Q4" s="17"/>
      <c r="R4" s="17"/>
      <c r="S4" s="17"/>
      <c r="T4" s="17"/>
      <c r="U4" s="17"/>
      <c r="V4" s="17"/>
      <c r="W4" s="17"/>
      <c r="X4" s="17"/>
      <c r="Y4" s="17"/>
      <c r="Z4" s="17"/>
      <c r="AA4" s="17"/>
      <c r="AB4" s="17"/>
      <c r="AC4" s="17"/>
      <c r="AD4" s="17"/>
      <c r="AE4" s="17"/>
      <c r="AF4" s="17"/>
      <c r="AG4" s="17"/>
      <c r="AH4" s="14"/>
    </row>
    <row r="5" spans="4:99" ht="15.75" customHeight="1">
      <c r="D5" s="18" t="s">
        <v>1</v>
      </c>
      <c r="U5" s="21" t="s">
        <v>2</v>
      </c>
      <c r="V5" s="21"/>
      <c r="W5" s="21"/>
      <c r="X5" s="21"/>
      <c r="Y5" s="21"/>
      <c r="Z5" s="21"/>
      <c r="AA5" s="21"/>
      <c r="AB5" s="21"/>
      <c r="AC5" s="21"/>
      <c r="AD5" s="21"/>
      <c r="AE5" s="21"/>
      <c r="AF5" s="21"/>
      <c r="AG5" s="21"/>
      <c r="AH5" s="22"/>
      <c r="AN5" s="8"/>
      <c r="AO5" s="8"/>
    </row>
    <row r="6" spans="4:99" ht="3.75" customHeight="1">
      <c r="D6" s="2"/>
      <c r="AH6" s="22"/>
      <c r="AN6" s="8"/>
      <c r="AO6" s="8"/>
    </row>
    <row r="7" spans="4:99" ht="17.100000000000001" customHeight="1">
      <c r="D7" s="471" t="s">
        <v>3</v>
      </c>
      <c r="E7" s="474" t="s">
        <v>4</v>
      </c>
      <c r="F7" s="477" t="s">
        <v>5</v>
      </c>
      <c r="G7" s="478"/>
      <c r="H7" s="478"/>
      <c r="I7" s="478"/>
      <c r="J7" s="478"/>
      <c r="K7" s="479"/>
      <c r="L7" s="480" t="s">
        <v>5</v>
      </c>
      <c r="M7" s="481" t="s">
        <v>5</v>
      </c>
      <c r="N7" s="481"/>
      <c r="O7" s="481"/>
      <c r="P7" s="482"/>
      <c r="Q7" s="483" t="s">
        <v>6</v>
      </c>
      <c r="R7" s="484"/>
      <c r="S7" s="484"/>
      <c r="T7" s="484"/>
      <c r="U7" s="485"/>
      <c r="V7" s="23"/>
      <c r="W7" s="23"/>
      <c r="X7" s="487" t="s">
        <v>7</v>
      </c>
      <c r="Y7" s="487"/>
      <c r="Z7" s="23" t="s">
        <v>5</v>
      </c>
      <c r="AA7" s="23"/>
      <c r="AB7" s="23"/>
      <c r="AC7" s="23"/>
      <c r="AD7" s="23"/>
      <c r="AE7" s="23"/>
      <c r="AF7" s="23"/>
      <c r="AG7" s="23"/>
      <c r="AH7" s="24"/>
      <c r="AN7" s="8" t="s">
        <v>8</v>
      </c>
      <c r="AO7" s="8" t="s">
        <v>9</v>
      </c>
      <c r="CA7" s="480" t="s">
        <v>5</v>
      </c>
      <c r="CB7" s="481"/>
      <c r="CC7" s="481"/>
      <c r="CD7" s="481"/>
      <c r="CE7" s="481"/>
      <c r="CF7" s="489" t="s">
        <v>6</v>
      </c>
      <c r="CG7" s="489"/>
      <c r="CH7" s="489"/>
      <c r="CI7" s="489"/>
      <c r="CJ7" s="489"/>
      <c r="CL7" s="486"/>
      <c r="CM7" s="486"/>
      <c r="CN7" s="486"/>
      <c r="CO7" s="486"/>
      <c r="CP7" s="486"/>
      <c r="CQ7" s="486"/>
      <c r="CR7" s="486"/>
      <c r="CS7" s="486"/>
      <c r="CT7" s="486"/>
      <c r="CU7" s="486"/>
    </row>
    <row r="8" spans="4:99" ht="17.100000000000001" customHeight="1">
      <c r="D8" s="472"/>
      <c r="E8" s="475"/>
      <c r="F8" s="477" t="s">
        <v>10</v>
      </c>
      <c r="G8" s="478"/>
      <c r="H8" s="479"/>
      <c r="I8" s="477" t="s">
        <v>11</v>
      </c>
      <c r="J8" s="478"/>
      <c r="K8" s="25" t="s">
        <v>12</v>
      </c>
      <c r="L8" s="480" t="s">
        <v>10</v>
      </c>
      <c r="M8" s="481" t="s">
        <v>10</v>
      </c>
      <c r="N8" s="482"/>
      <c r="O8" s="480" t="s">
        <v>12</v>
      </c>
      <c r="P8" s="482"/>
      <c r="Q8" s="480" t="s">
        <v>10</v>
      </c>
      <c r="R8" s="481"/>
      <c r="S8" s="482"/>
      <c r="T8" s="480" t="s">
        <v>12</v>
      </c>
      <c r="U8" s="482"/>
      <c r="V8" s="26"/>
      <c r="W8" s="26"/>
      <c r="X8" s="488" t="s">
        <v>13</v>
      </c>
      <c r="Y8" s="488"/>
      <c r="Z8" s="480" t="s">
        <v>11</v>
      </c>
      <c r="AA8" s="481"/>
      <c r="AB8" s="26"/>
      <c r="AC8" s="26"/>
      <c r="AD8" s="26"/>
      <c r="AE8" s="26"/>
      <c r="AF8" s="26"/>
      <c r="AG8" s="26"/>
      <c r="AH8" s="24" t="s">
        <v>12</v>
      </c>
      <c r="AK8" s="492" t="s">
        <v>14</v>
      </c>
      <c r="AL8" s="492"/>
      <c r="AN8" s="492" t="s">
        <v>7</v>
      </c>
      <c r="AO8" s="492"/>
      <c r="CA8" s="480" t="s">
        <v>10</v>
      </c>
      <c r="CB8" s="481"/>
      <c r="CC8" s="482"/>
      <c r="CD8" s="480" t="s">
        <v>12</v>
      </c>
      <c r="CE8" s="482"/>
      <c r="CF8" s="480" t="s">
        <v>10</v>
      </c>
      <c r="CG8" s="481"/>
      <c r="CH8" s="482"/>
      <c r="CI8" s="481" t="s">
        <v>12</v>
      </c>
      <c r="CJ8" s="482"/>
      <c r="CL8" s="486"/>
      <c r="CM8" s="486"/>
      <c r="CN8" s="486"/>
      <c r="CO8" s="486"/>
      <c r="CP8" s="486"/>
      <c r="CQ8" s="486"/>
      <c r="CR8" s="486"/>
      <c r="CS8" s="486"/>
      <c r="CT8" s="486"/>
      <c r="CU8" s="486"/>
    </row>
    <row r="9" spans="4:99" ht="17.100000000000001" customHeight="1">
      <c r="D9" s="472"/>
      <c r="E9" s="475"/>
      <c r="F9" s="27">
        <v>45291</v>
      </c>
      <c r="G9" s="27">
        <v>45199</v>
      </c>
      <c r="H9" s="27">
        <v>44926</v>
      </c>
      <c r="I9" s="28">
        <v>45291</v>
      </c>
      <c r="J9" s="28">
        <v>44926</v>
      </c>
      <c r="K9" s="27">
        <v>45016</v>
      </c>
      <c r="L9" s="29">
        <v>45382</v>
      </c>
      <c r="M9" s="29">
        <v>45291</v>
      </c>
      <c r="N9" s="29">
        <v>45016</v>
      </c>
      <c r="O9" s="29">
        <v>45382</v>
      </c>
      <c r="P9" s="29">
        <v>45016</v>
      </c>
      <c r="Q9" s="29">
        <v>45382</v>
      </c>
      <c r="R9" s="29">
        <v>45291</v>
      </c>
      <c r="S9" s="29">
        <v>45016</v>
      </c>
      <c r="T9" s="29">
        <v>45382</v>
      </c>
      <c r="U9" s="29">
        <f>K9</f>
        <v>45016</v>
      </c>
      <c r="V9" s="30"/>
      <c r="W9" s="30"/>
      <c r="X9" s="31">
        <f>J9</f>
        <v>44926</v>
      </c>
      <c r="Y9" s="29">
        <f>I9</f>
        <v>45291</v>
      </c>
      <c r="Z9" s="32">
        <v>45291</v>
      </c>
      <c r="AA9" s="32">
        <v>44926</v>
      </c>
      <c r="AB9" s="490" t="s">
        <v>15</v>
      </c>
      <c r="AC9" s="491"/>
      <c r="AD9" s="491"/>
      <c r="AE9" s="30"/>
      <c r="AF9" s="30"/>
      <c r="AG9" s="30"/>
      <c r="AH9" s="33">
        <v>45016</v>
      </c>
      <c r="AI9" s="7" t="s">
        <v>16</v>
      </c>
      <c r="AJ9" s="7" t="s">
        <v>17</v>
      </c>
      <c r="AK9" s="34">
        <v>44561</v>
      </c>
      <c r="AL9" s="34">
        <v>44561</v>
      </c>
      <c r="AN9" s="35">
        <v>44469</v>
      </c>
      <c r="AO9" s="35">
        <v>44377</v>
      </c>
      <c r="BY9" s="7" t="s">
        <v>18</v>
      </c>
      <c r="CA9" s="36">
        <v>44651</v>
      </c>
      <c r="CB9" s="36">
        <v>44561</v>
      </c>
      <c r="CC9" s="36">
        <v>44286</v>
      </c>
      <c r="CD9" s="36">
        <v>44651</v>
      </c>
      <c r="CE9" s="36">
        <v>44286</v>
      </c>
      <c r="CF9" s="36">
        <f>CA9</f>
        <v>44651</v>
      </c>
      <c r="CG9" s="36">
        <f>CB9</f>
        <v>44561</v>
      </c>
      <c r="CH9" s="36">
        <f>CC9</f>
        <v>44286</v>
      </c>
      <c r="CI9" s="36">
        <f>CD9</f>
        <v>44651</v>
      </c>
      <c r="CJ9" s="36">
        <f>CE9</f>
        <v>44286</v>
      </c>
      <c r="CL9" s="37"/>
      <c r="CM9" s="37"/>
      <c r="CN9" s="37"/>
      <c r="CO9" s="37"/>
      <c r="CP9" s="37"/>
      <c r="CQ9" s="7" t="s">
        <v>19</v>
      </c>
      <c r="CR9" s="37"/>
      <c r="CS9" s="37"/>
      <c r="CT9" s="37"/>
      <c r="CU9" s="37"/>
    </row>
    <row r="10" spans="4:99" ht="78" customHeight="1">
      <c r="D10" s="473"/>
      <c r="E10" s="476"/>
      <c r="F10" s="38" t="s">
        <v>20</v>
      </c>
      <c r="G10" s="38" t="s">
        <v>20</v>
      </c>
      <c r="H10" s="38" t="s">
        <v>20</v>
      </c>
      <c r="I10" s="38" t="s">
        <v>20</v>
      </c>
      <c r="J10" s="38" t="s">
        <v>20</v>
      </c>
      <c r="K10" s="38" t="s">
        <v>21</v>
      </c>
      <c r="L10" s="39" t="s">
        <v>22</v>
      </c>
      <c r="M10" s="39" t="s">
        <v>20</v>
      </c>
      <c r="N10" s="39" t="s">
        <v>288</v>
      </c>
      <c r="O10" s="39" t="s">
        <v>22</v>
      </c>
      <c r="P10" s="39" t="s">
        <v>289</v>
      </c>
      <c r="Q10" s="39" t="s">
        <v>22</v>
      </c>
      <c r="R10" s="40" t="s">
        <v>20</v>
      </c>
      <c r="S10" s="39" t="s">
        <v>22</v>
      </c>
      <c r="T10" s="39" t="s">
        <v>22</v>
      </c>
      <c r="U10" s="39" t="s">
        <v>22</v>
      </c>
      <c r="V10" s="41"/>
      <c r="W10" s="41"/>
      <c r="X10" s="39" t="s">
        <v>22</v>
      </c>
      <c r="Y10" s="39" t="s">
        <v>23</v>
      </c>
      <c r="Z10" s="40" t="s">
        <v>24</v>
      </c>
      <c r="AA10" s="39" t="s">
        <v>23</v>
      </c>
      <c r="AB10" s="41" t="s">
        <v>25</v>
      </c>
      <c r="AC10" s="41" t="s">
        <v>26</v>
      </c>
      <c r="AD10" s="41" t="s">
        <v>27</v>
      </c>
      <c r="AE10" s="41" t="s">
        <v>28</v>
      </c>
      <c r="AF10" s="41" t="s">
        <v>29</v>
      </c>
      <c r="AG10" s="42">
        <f t="shared" ref="AG10:AG72" si="0">(R13-S13)/S13</f>
        <v>0.34441156385158206</v>
      </c>
      <c r="AH10" s="43" t="s">
        <v>21</v>
      </c>
      <c r="AI10" s="7" t="s">
        <v>30</v>
      </c>
      <c r="AJ10" s="7" t="s">
        <v>30</v>
      </c>
      <c r="AK10" s="44" t="s">
        <v>5</v>
      </c>
      <c r="AL10" s="44" t="s">
        <v>7</v>
      </c>
      <c r="AN10" s="45" t="s">
        <v>31</v>
      </c>
      <c r="AO10" s="45" t="s">
        <v>31</v>
      </c>
      <c r="BA10" s="46" t="s">
        <v>32</v>
      </c>
      <c r="BL10" s="46" t="s">
        <v>33</v>
      </c>
      <c r="BO10" s="47" t="e">
        <f>SUM(BL13:BU71)</f>
        <v>#REF!</v>
      </c>
      <c r="BY10" s="7" t="s">
        <v>30</v>
      </c>
      <c r="CA10" s="48" t="s">
        <v>34</v>
      </c>
      <c r="CB10" s="48" t="s">
        <v>31</v>
      </c>
      <c r="CC10" s="48" t="s">
        <v>34</v>
      </c>
      <c r="CD10" s="48" t="s">
        <v>21</v>
      </c>
      <c r="CE10" s="48" t="s">
        <v>21</v>
      </c>
      <c r="CF10" s="48" t="s">
        <v>35</v>
      </c>
      <c r="CG10" s="48" t="s">
        <v>31</v>
      </c>
      <c r="CH10" s="48" t="s">
        <v>35</v>
      </c>
      <c r="CI10" s="48" t="s">
        <v>21</v>
      </c>
      <c r="CJ10" s="48" t="s">
        <v>21</v>
      </c>
      <c r="CL10" s="49"/>
      <c r="CM10" s="49"/>
      <c r="CN10" s="49"/>
      <c r="CO10" s="49"/>
      <c r="CP10" s="49"/>
      <c r="CQ10" s="49" t="s">
        <v>30</v>
      </c>
      <c r="CR10" s="49"/>
      <c r="CS10" s="49"/>
      <c r="CT10" s="49"/>
      <c r="CU10" s="49"/>
    </row>
    <row r="11" spans="4:99" ht="9" customHeight="1">
      <c r="D11" s="50"/>
      <c r="E11" s="51"/>
      <c r="F11" s="51"/>
      <c r="G11" s="51"/>
      <c r="H11" s="51"/>
      <c r="I11" s="52"/>
      <c r="J11" s="52"/>
      <c r="K11" s="52"/>
      <c r="L11" s="52"/>
      <c r="M11" s="52"/>
      <c r="N11" s="52"/>
      <c r="O11" s="52"/>
      <c r="P11" s="52"/>
      <c r="Q11" s="52"/>
      <c r="R11" s="52"/>
      <c r="S11" s="52"/>
      <c r="T11" s="53"/>
      <c r="U11" s="54"/>
      <c r="V11" s="55"/>
      <c r="W11" s="55"/>
      <c r="X11" s="53"/>
      <c r="Y11" s="54"/>
      <c r="Z11" s="52"/>
      <c r="AA11" s="52"/>
      <c r="AB11" s="55"/>
      <c r="AC11" s="55"/>
      <c r="AD11" s="55"/>
      <c r="AE11" s="55"/>
      <c r="AF11" s="55"/>
      <c r="AG11" s="42">
        <f t="shared" si="0"/>
        <v>-0.54545454545454541</v>
      </c>
      <c r="AH11" s="56"/>
      <c r="AN11" s="8"/>
      <c r="AO11" s="8"/>
    </row>
    <row r="12" spans="4:99" ht="23.25" customHeight="1">
      <c r="D12" s="57">
        <v>1</v>
      </c>
      <c r="E12" s="58" t="s">
        <v>36</v>
      </c>
      <c r="F12" s="58"/>
      <c r="G12" s="58"/>
      <c r="H12" s="58"/>
      <c r="I12" s="59"/>
      <c r="J12" s="59"/>
      <c r="K12" s="59"/>
      <c r="L12" s="59"/>
      <c r="M12" s="59"/>
      <c r="N12" s="59"/>
      <c r="O12" s="59"/>
      <c r="P12" s="59"/>
      <c r="Q12" s="59"/>
      <c r="R12" s="59"/>
      <c r="S12" s="59"/>
      <c r="T12" s="60"/>
      <c r="U12" s="61"/>
      <c r="V12" s="62"/>
      <c r="W12" s="62"/>
      <c r="X12" s="60"/>
      <c r="Y12" s="61"/>
      <c r="Z12" s="59"/>
      <c r="AA12" s="59"/>
      <c r="AB12" s="62"/>
      <c r="AC12" s="62"/>
      <c r="AD12" s="62"/>
      <c r="AE12" s="62"/>
      <c r="AF12" s="62"/>
      <c r="AG12" s="42">
        <f t="shared" si="0"/>
        <v>0.33887569279493268</v>
      </c>
      <c r="AH12" s="63"/>
      <c r="AN12" s="8"/>
      <c r="AO12" s="8"/>
      <c r="AS12" s="7" t="s">
        <v>37</v>
      </c>
      <c r="AT12" s="7" t="s">
        <v>38</v>
      </c>
      <c r="AU12" s="7" t="s">
        <v>39</v>
      </c>
      <c r="AV12" s="7" t="s">
        <v>40</v>
      </c>
      <c r="AW12" s="7" t="s">
        <v>37</v>
      </c>
      <c r="AX12" s="7" t="s">
        <v>38</v>
      </c>
      <c r="AY12" s="7" t="s">
        <v>39</v>
      </c>
      <c r="AZ12" s="7" t="s">
        <v>40</v>
      </c>
    </row>
    <row r="13" spans="4:99" ht="19.5">
      <c r="D13" s="57"/>
      <c r="E13" s="64" t="s">
        <v>41</v>
      </c>
      <c r="F13" s="65">
        <f>I13-G13-AE13</f>
        <v>17930</v>
      </c>
      <c r="G13" s="66">
        <v>7275</v>
      </c>
      <c r="H13" s="66">
        <v>7089</v>
      </c>
      <c r="I13" s="66">
        <v>32091</v>
      </c>
      <c r="J13" s="66">
        <v>21257</v>
      </c>
      <c r="K13" s="66">
        <v>27938</v>
      </c>
      <c r="L13" s="66">
        <f>O13-Z13</f>
        <v>8077</v>
      </c>
      <c r="M13" s="66">
        <v>9190</v>
      </c>
      <c r="N13" s="66">
        <f>P13-AA13</f>
        <v>7080</v>
      </c>
      <c r="O13" s="66">
        <v>32091</v>
      </c>
      <c r="P13" s="66">
        <v>29697</v>
      </c>
      <c r="Q13" s="66">
        <f>T13-Y13</f>
        <v>11866</v>
      </c>
      <c r="R13" s="66">
        <v>11812</v>
      </c>
      <c r="S13" s="66">
        <f>U13-X13</f>
        <v>8786</v>
      </c>
      <c r="T13" s="66">
        <v>40824</v>
      </c>
      <c r="U13" s="66">
        <v>39592</v>
      </c>
      <c r="V13" s="67"/>
      <c r="W13" s="67"/>
      <c r="X13" s="66">
        <v>30806</v>
      </c>
      <c r="Y13" s="66">
        <v>28958</v>
      </c>
      <c r="Z13" s="66">
        <v>24014</v>
      </c>
      <c r="AA13" s="66">
        <v>22617</v>
      </c>
      <c r="AB13" s="67">
        <v>15106</v>
      </c>
      <c r="AC13" s="67">
        <v>7268</v>
      </c>
      <c r="AD13" s="67">
        <v>14824</v>
      </c>
      <c r="AE13" s="67">
        <v>6886</v>
      </c>
      <c r="AF13" s="67">
        <v>8490</v>
      </c>
      <c r="AG13" s="42" t="e">
        <f t="shared" si="0"/>
        <v>#DIV/0!</v>
      </c>
      <c r="AH13" s="68">
        <v>39592</v>
      </c>
      <c r="AI13" s="47">
        <v>6821</v>
      </c>
      <c r="AJ13" s="47">
        <v>9001.8943099999997</v>
      </c>
      <c r="AK13" s="47">
        <v>4872.2260130000004</v>
      </c>
      <c r="AL13" s="47">
        <v>10427.338239999999</v>
      </c>
      <c r="AM13" s="47"/>
      <c r="AN13" s="69">
        <v>2585.9659799999999</v>
      </c>
      <c r="AO13" s="69">
        <v>2716.1438899999998</v>
      </c>
      <c r="AQ13" s="47"/>
      <c r="AR13" s="47"/>
      <c r="AS13" s="47">
        <v>10427.08324</v>
      </c>
      <c r="AT13" s="47">
        <v>5124.9733699999997</v>
      </c>
      <c r="AU13" s="47">
        <v>4872.2260130000004</v>
      </c>
      <c r="AV13" s="47">
        <v>3541.3250088999998</v>
      </c>
      <c r="AW13" s="47">
        <f t="shared" ref="AW13:AW24" si="1">Y13-AS13</f>
        <v>18530.91676</v>
      </c>
      <c r="AX13" s="47" t="e">
        <f>#REF!-AT13</f>
        <v>#REF!</v>
      </c>
      <c r="AY13" s="47">
        <f t="shared" ref="AY13:AY24" si="2">I13-AU13</f>
        <v>27218.773987</v>
      </c>
      <c r="AZ13" s="47" t="e">
        <f>AV13-#REF!</f>
        <v>#REF!</v>
      </c>
      <c r="BA13" s="70">
        <v>44.046517299999998</v>
      </c>
      <c r="BB13" s="70">
        <v>-7596.0611466</v>
      </c>
      <c r="BC13" s="70">
        <v>-725.844938799999</v>
      </c>
      <c r="BD13" s="70">
        <v>0</v>
      </c>
      <c r="BE13" s="70">
        <v>-540.26323000000002</v>
      </c>
      <c r="BF13" s="70">
        <v>-9258.6126100000001</v>
      </c>
      <c r="BG13" s="70">
        <v>-182.01262000000099</v>
      </c>
      <c r="BH13" s="70">
        <v>0</v>
      </c>
      <c r="BI13" s="71">
        <v>50212.163399999998</v>
      </c>
      <c r="BJ13" s="72">
        <v>61186.139690000004</v>
      </c>
      <c r="BK13" s="47"/>
      <c r="BL13" s="47">
        <f>BA13-I13</f>
        <v>-32046.953482699999</v>
      </c>
      <c r="BM13" s="47" t="e">
        <f>BB13-#REF!</f>
        <v>#REF!</v>
      </c>
      <c r="BN13" s="47" t="e">
        <f>BC13-#REF!</f>
        <v>#REF!</v>
      </c>
      <c r="BO13" s="47" t="e">
        <f>BD13-#REF!</f>
        <v>#REF!</v>
      </c>
      <c r="BP13" s="47" t="e">
        <f>BE13-#REF!</f>
        <v>#REF!</v>
      </c>
      <c r="BQ13" s="47">
        <f>BF13-Y13</f>
        <v>-38216.612609999996</v>
      </c>
      <c r="BR13" s="47">
        <f>BG13-X13</f>
        <v>-30988.012620000001</v>
      </c>
      <c r="BS13" s="47" t="e">
        <f>BH13-#REF!</f>
        <v>#REF!</v>
      </c>
      <c r="BT13" s="47" t="e">
        <f>BI13-#REF!</f>
        <v>#REF!</v>
      </c>
      <c r="BU13" s="47" t="e">
        <f>BJ13-#REF!</f>
        <v>#REF!</v>
      </c>
      <c r="BV13" s="70"/>
      <c r="BW13" s="73"/>
      <c r="BY13" s="47">
        <v>21257</v>
      </c>
      <c r="BZ13" s="47"/>
      <c r="CA13" s="47" t="e">
        <f>ROUND(#REF!,0)</f>
        <v>#REF!</v>
      </c>
      <c r="CB13" s="47">
        <f>ROUND(J13,0)</f>
        <v>21257</v>
      </c>
      <c r="CC13" s="47" t="e">
        <f>ROUND(#REF!,0)</f>
        <v>#REF!</v>
      </c>
      <c r="CD13" s="47">
        <f>ROUND(I13,0)</f>
        <v>32091</v>
      </c>
      <c r="CE13" s="47" t="e">
        <f>ROUND(#REF!,0)</f>
        <v>#REF!</v>
      </c>
      <c r="CF13" s="47" t="e">
        <f>ROUND(#REF!,0)</f>
        <v>#REF!</v>
      </c>
      <c r="CG13" s="47">
        <f>ROUND(X13,0)</f>
        <v>30806</v>
      </c>
      <c r="CH13" s="47" t="e">
        <f>ROUND(#REF!,0)</f>
        <v>#REF!</v>
      </c>
      <c r="CI13" s="47">
        <f>ROUND(Y13,0)</f>
        <v>28958</v>
      </c>
      <c r="CJ13" s="47" t="e">
        <f>ROUND(#REF!,0)</f>
        <v>#REF!</v>
      </c>
      <c r="CK13" s="47"/>
      <c r="CL13" s="47"/>
      <c r="CM13" s="47"/>
      <c r="CN13" s="47"/>
      <c r="CO13" s="47"/>
      <c r="CP13" s="47"/>
      <c r="CQ13" s="47">
        <v>30806</v>
      </c>
      <c r="CR13" s="47"/>
      <c r="CS13" s="47"/>
      <c r="CT13" s="47"/>
      <c r="CU13" s="47"/>
    </row>
    <row r="14" spans="4:99" ht="19.5">
      <c r="D14" s="57"/>
      <c r="E14" s="64" t="s">
        <v>42</v>
      </c>
      <c r="F14" s="65">
        <f>I14-G14-AE14</f>
        <v>118</v>
      </c>
      <c r="G14" s="66">
        <v>37</v>
      </c>
      <c r="H14" s="66">
        <v>27</v>
      </c>
      <c r="I14" s="66">
        <v>201</v>
      </c>
      <c r="J14" s="66">
        <v>89</v>
      </c>
      <c r="K14" s="66">
        <v>119</v>
      </c>
      <c r="L14" s="66">
        <f>O14-Z14</f>
        <v>61</v>
      </c>
      <c r="M14" s="66">
        <v>32</v>
      </c>
      <c r="N14" s="66">
        <f>P14-AA14</f>
        <v>34</v>
      </c>
      <c r="O14" s="66">
        <v>201</v>
      </c>
      <c r="P14" s="66">
        <v>172</v>
      </c>
      <c r="Q14" s="66">
        <f>T14-Y14</f>
        <v>57</v>
      </c>
      <c r="R14" s="66">
        <v>25</v>
      </c>
      <c r="S14" s="66">
        <f>U14-X14</f>
        <v>55</v>
      </c>
      <c r="T14" s="66">
        <v>184</v>
      </c>
      <c r="U14" s="66">
        <v>183</v>
      </c>
      <c r="V14" s="67"/>
      <c r="W14" s="67"/>
      <c r="X14" s="66">
        <v>128</v>
      </c>
      <c r="Y14" s="66">
        <v>127</v>
      </c>
      <c r="Z14" s="66">
        <v>140</v>
      </c>
      <c r="AA14" s="66">
        <v>138</v>
      </c>
      <c r="AB14" s="67">
        <v>100</v>
      </c>
      <c r="AC14" s="67">
        <v>51</v>
      </c>
      <c r="AD14" s="67">
        <v>108</v>
      </c>
      <c r="AE14" s="67">
        <v>46</v>
      </c>
      <c r="AF14" s="67">
        <v>44</v>
      </c>
      <c r="AG14" s="42" t="e">
        <f t="shared" si="0"/>
        <v>#DIV/0!</v>
      </c>
      <c r="AH14" s="68">
        <v>183</v>
      </c>
      <c r="AI14" s="47">
        <v>35.677108500000003</v>
      </c>
      <c r="AJ14" s="47">
        <v>53.264319999999998</v>
      </c>
      <c r="AK14" s="47">
        <v>233.7283875</v>
      </c>
      <c r="AL14" s="47">
        <v>246.65235999999999</v>
      </c>
      <c r="AM14" s="47"/>
      <c r="AN14" s="69">
        <v>60.201009999999997</v>
      </c>
      <c r="AO14" s="69">
        <v>101.02439</v>
      </c>
      <c r="AQ14" s="47"/>
      <c r="AR14" s="47"/>
      <c r="AS14" s="47">
        <v>246.65235999999999</v>
      </c>
      <c r="AT14" s="47">
        <v>85.426959999999994</v>
      </c>
      <c r="AU14" s="47">
        <v>233.7283875</v>
      </c>
      <c r="AV14" s="47">
        <v>90.818754900000002</v>
      </c>
      <c r="AW14" s="47">
        <f t="shared" si="1"/>
        <v>-119.65235999999999</v>
      </c>
      <c r="AX14" s="47" t="e">
        <f>#REF!-AT14</f>
        <v>#REF!</v>
      </c>
      <c r="AY14" s="47">
        <f t="shared" si="2"/>
        <v>-32.728387499999997</v>
      </c>
      <c r="AZ14" s="47" t="e">
        <f>AV14-#REF!</f>
        <v>#REF!</v>
      </c>
      <c r="BA14" s="70">
        <v>22.644359999999999</v>
      </c>
      <c r="BB14" s="70">
        <v>41.701862400000003</v>
      </c>
      <c r="BC14" s="70">
        <v>-5.7270000000002597E-2</v>
      </c>
      <c r="BD14" s="70">
        <v>0</v>
      </c>
      <c r="BE14" s="70">
        <v>36.663530000000002</v>
      </c>
      <c r="BF14" s="70">
        <v>102.91435</v>
      </c>
      <c r="BG14" s="70">
        <v>18.471139999999998</v>
      </c>
      <c r="BH14" s="70">
        <v>0</v>
      </c>
      <c r="BI14" s="71">
        <v>180.23428999999999</v>
      </c>
      <c r="BJ14" s="72">
        <v>498.98701999999997</v>
      </c>
      <c r="BK14" s="47"/>
      <c r="BL14" s="47">
        <f>BA14-I14</f>
        <v>-178.35563999999999</v>
      </c>
      <c r="BM14" s="47" t="e">
        <f>BB14-#REF!</f>
        <v>#REF!</v>
      </c>
      <c r="BN14" s="47" t="e">
        <f>BC14-#REF!</f>
        <v>#REF!</v>
      </c>
      <c r="BO14" s="47" t="e">
        <f>BD14-#REF!</f>
        <v>#REF!</v>
      </c>
      <c r="BP14" s="47" t="e">
        <f>BE14-#REF!</f>
        <v>#REF!</v>
      </c>
      <c r="BQ14" s="47">
        <f>BF14-Y14</f>
        <v>-24.085650000000001</v>
      </c>
      <c r="BR14" s="47">
        <f>BG14-X14</f>
        <v>-109.52886000000001</v>
      </c>
      <c r="BS14" s="47" t="e">
        <f>BH14-#REF!</f>
        <v>#REF!</v>
      </c>
      <c r="BT14" s="47" t="e">
        <f>BI14-#REF!</f>
        <v>#REF!</v>
      </c>
      <c r="BU14" s="47" t="e">
        <f>BJ14-#REF!</f>
        <v>#REF!</v>
      </c>
      <c r="BV14" s="70"/>
      <c r="BW14" s="73"/>
      <c r="BY14" s="47">
        <v>89</v>
      </c>
      <c r="BZ14" s="47"/>
      <c r="CA14" s="47" t="e">
        <f>ROUND(#REF!,0)</f>
        <v>#REF!</v>
      </c>
      <c r="CB14" s="47">
        <f>ROUND(J14,0)</f>
        <v>89</v>
      </c>
      <c r="CC14" s="47" t="e">
        <f>ROUND(#REF!,0)</f>
        <v>#REF!</v>
      </c>
      <c r="CD14" s="47">
        <f>ROUND(I14,0)</f>
        <v>201</v>
      </c>
      <c r="CE14" s="47" t="e">
        <f>ROUND(#REF!,0)</f>
        <v>#REF!</v>
      </c>
      <c r="CF14" s="47" t="e">
        <f>ROUND(#REF!,0)</f>
        <v>#REF!</v>
      </c>
      <c r="CG14" s="47">
        <f>ROUND(X14,0)</f>
        <v>128</v>
      </c>
      <c r="CH14" s="47" t="e">
        <f>ROUND(#REF!,0)</f>
        <v>#REF!</v>
      </c>
      <c r="CI14" s="47">
        <f>ROUND(Y14,0)</f>
        <v>127</v>
      </c>
      <c r="CJ14" s="47" t="e">
        <f>ROUND(#REF!,0)</f>
        <v>#REF!</v>
      </c>
      <c r="CK14" s="47"/>
      <c r="CL14" s="47"/>
      <c r="CM14" s="47"/>
      <c r="CN14" s="47"/>
      <c r="CO14" s="47"/>
      <c r="CP14" s="47"/>
      <c r="CQ14" s="47">
        <v>128</v>
      </c>
      <c r="CR14" s="47"/>
      <c r="CS14" s="47"/>
      <c r="CT14" s="47"/>
      <c r="CU14" s="47"/>
    </row>
    <row r="15" spans="4:99" ht="19.5">
      <c r="D15" s="57"/>
      <c r="E15" s="58" t="s">
        <v>43</v>
      </c>
      <c r="F15" s="74">
        <f>SUM(F13:F14)</f>
        <v>18048</v>
      </c>
      <c r="G15" s="74">
        <f>SUM(G13:G14)</f>
        <v>7312</v>
      </c>
      <c r="H15" s="75">
        <f>SUM(H13:H14)</f>
        <v>7116</v>
      </c>
      <c r="I15" s="75">
        <f t="array" ref="I15">SUM(ROUND(I13:I14,0))</f>
        <v>32292</v>
      </c>
      <c r="J15" s="75">
        <f>SUM(J13:J14)</f>
        <v>21346</v>
      </c>
      <c r="K15" s="75">
        <v>28057</v>
      </c>
      <c r="L15" s="76">
        <f>SUM(L13:L14)</f>
        <v>8138</v>
      </c>
      <c r="M15" s="76">
        <f>SUM(M13:M14)</f>
        <v>9222</v>
      </c>
      <c r="N15" s="76">
        <f>SUM(N13:N14)</f>
        <v>7114</v>
      </c>
      <c r="O15" s="75">
        <f t="array" ref="O15">SUM(ROUND(O13:O14,0))</f>
        <v>32292</v>
      </c>
      <c r="P15" s="76">
        <f>SUM(P13:P14)</f>
        <v>29869</v>
      </c>
      <c r="Q15" s="75">
        <f>SUM(Q13:Q14)</f>
        <v>11923</v>
      </c>
      <c r="R15" s="75">
        <f>SUM(R13:R14)</f>
        <v>11837</v>
      </c>
      <c r="S15" s="75">
        <f>SUM(S13:S14)</f>
        <v>8841</v>
      </c>
      <c r="T15" s="75">
        <f t="array" ref="T15">SUM(ROUND(T13:T14,0))</f>
        <v>41008</v>
      </c>
      <c r="U15" s="75">
        <f t="array" ref="U15">SUM(ROUND(U13:U14,0))</f>
        <v>39775</v>
      </c>
      <c r="V15" s="77"/>
      <c r="W15" s="77"/>
      <c r="X15" s="75">
        <f t="array" ref="X15">SUM(ROUND(X13:X14,0))</f>
        <v>30934</v>
      </c>
      <c r="Y15" s="75">
        <f t="array" ref="Y15">SUM(ROUND(Y13:Y14,0))</f>
        <v>29085</v>
      </c>
      <c r="Z15" s="76">
        <f>SUM(Z13:Z14)</f>
        <v>24154</v>
      </c>
      <c r="AA15" s="76">
        <f>SUM(AA13:AA14)</f>
        <v>22755</v>
      </c>
      <c r="AB15" s="78">
        <f>SUM(AB13:AB14)</f>
        <v>15206</v>
      </c>
      <c r="AC15" s="74">
        <f>SUM(AC13:AC14)</f>
        <v>7319</v>
      </c>
      <c r="AD15" s="74">
        <f>SUM(AD13:AD14)</f>
        <v>14932</v>
      </c>
      <c r="AE15" s="75">
        <f t="array" ref="AE15">SUM(ROUND(AE13:AE14,0))</f>
        <v>6932</v>
      </c>
      <c r="AF15" s="75">
        <f t="array" ref="AF15">SUM(ROUND(AF13:AF14,0))</f>
        <v>8534</v>
      </c>
      <c r="AG15" s="42" t="e">
        <f t="shared" si="0"/>
        <v>#DIV/0!</v>
      </c>
      <c r="AH15" s="79">
        <v>39775</v>
      </c>
      <c r="AI15" s="47">
        <v>6856.6771085</v>
      </c>
      <c r="AJ15" s="47">
        <v>9055.1586299999999</v>
      </c>
      <c r="AK15" s="47">
        <v>5105.9544004999998</v>
      </c>
      <c r="AL15" s="47">
        <v>10673.990599999999</v>
      </c>
      <c r="AM15" s="47"/>
      <c r="AN15" s="69">
        <v>2646.1669900000002</v>
      </c>
      <c r="AO15" s="69">
        <v>2817.1682799999999</v>
      </c>
      <c r="AP15" s="47"/>
      <c r="AQ15" s="47"/>
      <c r="AR15" s="47"/>
      <c r="AS15" s="47">
        <v>10673.7356</v>
      </c>
      <c r="AT15" s="47">
        <v>5210.4003300000004</v>
      </c>
      <c r="AU15" s="47">
        <v>5105.9544004999998</v>
      </c>
      <c r="AV15" s="47">
        <v>3632.1437638000002</v>
      </c>
      <c r="AW15" s="47">
        <f t="shared" si="1"/>
        <v>18411.2644</v>
      </c>
      <c r="AX15" s="47" t="e">
        <f>#REF!-AT15</f>
        <v>#REF!</v>
      </c>
      <c r="AY15" s="47">
        <f t="shared" si="2"/>
        <v>27186.045599500001</v>
      </c>
      <c r="AZ15" s="47" t="e">
        <f>AV15-#REF!</f>
        <v>#REF!</v>
      </c>
      <c r="BA15" s="70">
        <v>66.690877299999997</v>
      </c>
      <c r="BB15" s="70">
        <v>-7554.3592841999998</v>
      </c>
      <c r="BC15" s="70">
        <v>-725.90220879999799</v>
      </c>
      <c r="BD15" s="70">
        <v>0</v>
      </c>
      <c r="BE15" s="70">
        <v>-503.59969999999998</v>
      </c>
      <c r="BF15" s="70">
        <v>-9155.6982599999992</v>
      </c>
      <c r="BG15" s="70">
        <v>-163.241480000004</v>
      </c>
      <c r="BH15" s="70">
        <v>0</v>
      </c>
      <c r="BI15" s="80">
        <v>50392.397689999998</v>
      </c>
      <c r="BJ15" s="80">
        <v>61685.126709999997</v>
      </c>
      <c r="BK15" s="47"/>
      <c r="BL15" s="47" t="e">
        <f>BA15-#REF!</f>
        <v>#REF!</v>
      </c>
      <c r="BM15" s="47" t="e">
        <f>BB15-#REF!</f>
        <v>#REF!</v>
      </c>
      <c r="BN15" s="47" t="e">
        <f>BC15-#REF!</f>
        <v>#REF!</v>
      </c>
      <c r="BO15" s="47" t="e">
        <f>BD15-#REF!</f>
        <v>#REF!</v>
      </c>
      <c r="BP15" s="47" t="e">
        <f>BE15-#REF!</f>
        <v>#REF!</v>
      </c>
      <c r="BQ15" s="47">
        <f>BF15-Y15</f>
        <v>-38240.698259999997</v>
      </c>
      <c r="BR15" s="47">
        <f>BG15-X15</f>
        <v>-31097.241480000004</v>
      </c>
      <c r="BS15" s="47" t="e">
        <f>BH15-#REF!</f>
        <v>#REF!</v>
      </c>
      <c r="BT15" s="47" t="e">
        <f>BI15-#REF!</f>
        <v>#REF!</v>
      </c>
      <c r="BU15" s="47" t="e">
        <f>BJ15-#REF!</f>
        <v>#REF!</v>
      </c>
      <c r="BV15" s="81"/>
      <c r="BW15" s="81"/>
      <c r="BY15" s="47">
        <v>21346</v>
      </c>
      <c r="BZ15" s="47"/>
      <c r="CA15" s="47" t="e">
        <f>ROUND(#REF!,0)</f>
        <v>#REF!</v>
      </c>
      <c r="CB15" s="47">
        <f>ROUND(J15,0)</f>
        <v>21346</v>
      </c>
      <c r="CC15" s="47" t="e">
        <f>ROUND(#REF!,0)</f>
        <v>#REF!</v>
      </c>
      <c r="CD15" s="47">
        <f>ROUND(I15,0)</f>
        <v>32292</v>
      </c>
      <c r="CE15" s="47" t="e">
        <f>ROUND(#REF!,0)</f>
        <v>#REF!</v>
      </c>
      <c r="CF15" s="47" t="e">
        <f>ROUND(#REF!,0)</f>
        <v>#REF!</v>
      </c>
      <c r="CG15" s="47">
        <f>ROUND(X15,0)</f>
        <v>30934</v>
      </c>
      <c r="CH15" s="47" t="e">
        <f>ROUND(#REF!,0)</f>
        <v>#REF!</v>
      </c>
      <c r="CI15" s="47">
        <f>ROUND(Y15,0)</f>
        <v>29085</v>
      </c>
      <c r="CJ15" s="47" t="e">
        <f>ROUND(#REF!,0)</f>
        <v>#REF!</v>
      </c>
      <c r="CK15" s="47"/>
      <c r="CL15" s="47"/>
      <c r="CM15" s="47"/>
      <c r="CN15" s="47"/>
      <c r="CO15" s="47"/>
      <c r="CP15" s="47"/>
      <c r="CQ15" s="47">
        <v>30934</v>
      </c>
      <c r="CR15" s="47"/>
      <c r="CS15" s="47"/>
      <c r="CT15" s="47"/>
      <c r="CU15" s="47"/>
    </row>
    <row r="16" spans="4:99" ht="3.75" customHeight="1">
      <c r="D16" s="57"/>
      <c r="E16" s="64"/>
      <c r="F16" s="64"/>
      <c r="G16" s="64"/>
      <c r="H16" s="64"/>
      <c r="I16" s="82"/>
      <c r="J16" s="82"/>
      <c r="K16" s="82"/>
      <c r="L16" s="82"/>
      <c r="M16" s="82"/>
      <c r="N16" s="82"/>
      <c r="O16" s="82"/>
      <c r="P16" s="82"/>
      <c r="Q16" s="82"/>
      <c r="R16" s="82"/>
      <c r="S16" s="82"/>
      <c r="T16" s="82"/>
      <c r="U16" s="82"/>
      <c r="V16" s="83"/>
      <c r="W16" s="83"/>
      <c r="X16" s="84"/>
      <c r="Y16" s="82"/>
      <c r="Z16" s="82"/>
      <c r="AA16" s="82"/>
      <c r="AB16" s="83"/>
      <c r="AC16" s="83"/>
      <c r="AD16" s="83"/>
      <c r="AE16" s="83"/>
      <c r="AF16" s="83"/>
      <c r="AG16" s="42">
        <f t="shared" si="0"/>
        <v>-0.6692913385826772</v>
      </c>
      <c r="AH16" s="85"/>
      <c r="AI16" s="47"/>
      <c r="AJ16" s="47"/>
      <c r="AK16" s="47"/>
      <c r="AL16" s="47"/>
      <c r="AM16" s="47"/>
      <c r="AP16" s="47"/>
      <c r="AQ16" s="47"/>
      <c r="AR16" s="47"/>
      <c r="AS16" s="47"/>
      <c r="AT16" s="47"/>
      <c r="AU16" s="47"/>
      <c r="AV16" s="47"/>
      <c r="AW16" s="47">
        <f t="shared" si="1"/>
        <v>0</v>
      </c>
      <c r="AX16" s="47" t="e">
        <f>#REF!-AT16</f>
        <v>#REF!</v>
      </c>
      <c r="AY16" s="47">
        <f t="shared" si="2"/>
        <v>0</v>
      </c>
      <c r="AZ16" s="47" t="e">
        <f>AV16-#REF!</f>
        <v>#REF!</v>
      </c>
      <c r="BA16" s="70"/>
      <c r="BB16" s="70"/>
      <c r="BC16" s="70"/>
      <c r="BD16" s="70"/>
      <c r="BE16" s="70"/>
      <c r="BF16" s="70"/>
      <c r="BG16" s="70"/>
      <c r="BH16" s="70"/>
      <c r="BI16" s="86"/>
      <c r="BJ16" s="86"/>
      <c r="BK16" s="47"/>
      <c r="BL16" s="47"/>
      <c r="BM16" s="47"/>
      <c r="BN16" s="47"/>
      <c r="BO16" s="47"/>
      <c r="BP16" s="47"/>
      <c r="BQ16" s="47"/>
      <c r="BR16" s="47"/>
      <c r="BS16" s="47"/>
      <c r="BT16" s="47"/>
      <c r="BU16" s="47"/>
      <c r="BV16" s="87"/>
      <c r="BW16" s="87"/>
      <c r="BY16" s="47"/>
      <c r="BZ16" s="47"/>
      <c r="CA16" s="47"/>
      <c r="CB16" s="47"/>
      <c r="CC16" s="47"/>
      <c r="CD16" s="47"/>
      <c r="CE16" s="47"/>
      <c r="CF16" s="47"/>
      <c r="CG16" s="47"/>
      <c r="CH16" s="47"/>
      <c r="CI16" s="47"/>
      <c r="CJ16" s="47"/>
      <c r="CK16" s="47"/>
      <c r="CL16" s="47"/>
      <c r="CM16" s="47"/>
      <c r="CN16" s="47"/>
      <c r="CO16" s="47"/>
      <c r="CP16" s="47"/>
      <c r="CQ16" s="47"/>
      <c r="CR16" s="47"/>
      <c r="CS16" s="47"/>
      <c r="CT16" s="47"/>
      <c r="CU16" s="47"/>
    </row>
    <row r="17" spans="4:103" ht="21.75" customHeight="1">
      <c r="D17" s="57">
        <v>2</v>
      </c>
      <c r="E17" s="58" t="s">
        <v>44</v>
      </c>
      <c r="F17" s="58"/>
      <c r="G17" s="58"/>
      <c r="H17" s="58"/>
      <c r="I17" s="88"/>
      <c r="J17" s="88"/>
      <c r="K17" s="88"/>
      <c r="L17" s="88"/>
      <c r="M17" s="88"/>
      <c r="N17" s="88"/>
      <c r="O17" s="88"/>
      <c r="P17" s="88"/>
      <c r="Q17" s="88"/>
      <c r="R17" s="88"/>
      <c r="S17" s="88"/>
      <c r="T17" s="88"/>
      <c r="U17" s="89"/>
      <c r="V17" s="90"/>
      <c r="W17" s="90"/>
      <c r="X17" s="91"/>
      <c r="Y17" s="88"/>
      <c r="Z17" s="88"/>
      <c r="AA17" s="88"/>
      <c r="AB17" s="90"/>
      <c r="AC17" s="90"/>
      <c r="AD17" s="90"/>
      <c r="AE17" s="90"/>
      <c r="AF17" s="90"/>
      <c r="AG17" s="42">
        <f t="shared" si="0"/>
        <v>1</v>
      </c>
      <c r="AH17" s="92"/>
      <c r="AI17" s="47"/>
      <c r="AJ17" s="47"/>
      <c r="AK17" s="47"/>
      <c r="AL17" s="47"/>
      <c r="AM17" s="47"/>
      <c r="AP17" s="47"/>
      <c r="AQ17" s="47"/>
      <c r="AR17" s="47"/>
      <c r="AS17" s="47"/>
      <c r="AT17" s="47"/>
      <c r="AU17" s="47"/>
      <c r="AV17" s="47"/>
      <c r="AW17" s="47">
        <f t="shared" si="1"/>
        <v>0</v>
      </c>
      <c r="AX17" s="47" t="e">
        <f>#REF!-AT17</f>
        <v>#REF!</v>
      </c>
      <c r="AY17" s="47">
        <f t="shared" si="2"/>
        <v>0</v>
      </c>
      <c r="AZ17" s="47" t="e">
        <f>AV17-#REF!</f>
        <v>#REF!</v>
      </c>
      <c r="BA17" s="70">
        <v>0</v>
      </c>
      <c r="BB17" s="70">
        <v>0</v>
      </c>
      <c r="BC17" s="70">
        <v>0</v>
      </c>
      <c r="BD17" s="70">
        <v>0</v>
      </c>
      <c r="BE17" s="70">
        <v>0</v>
      </c>
      <c r="BF17" s="70">
        <v>0</v>
      </c>
      <c r="BG17" s="70">
        <v>0</v>
      </c>
      <c r="BH17" s="70">
        <v>0</v>
      </c>
      <c r="BI17" s="93"/>
      <c r="BJ17" s="93"/>
      <c r="BK17" s="47"/>
      <c r="BL17" s="47" t="e">
        <f>BA17-#REF!</f>
        <v>#REF!</v>
      </c>
      <c r="BM17" s="47" t="e">
        <f>BB17-#REF!</f>
        <v>#REF!</v>
      </c>
      <c r="BN17" s="47" t="e">
        <f>BC17-#REF!</f>
        <v>#REF!</v>
      </c>
      <c r="BO17" s="47" t="e">
        <f>BD17-#REF!</f>
        <v>#REF!</v>
      </c>
      <c r="BP17" s="47" t="e">
        <f>BE17-#REF!</f>
        <v>#REF!</v>
      </c>
      <c r="BQ17" s="47">
        <f t="shared" ref="BQ17:BQ24" si="3">BF17-Y17</f>
        <v>0</v>
      </c>
      <c r="BR17" s="47">
        <f t="shared" ref="BR17:BR24" si="4">BG17-X17</f>
        <v>0</v>
      </c>
      <c r="BS17" s="47" t="e">
        <f>BH17-#REF!</f>
        <v>#REF!</v>
      </c>
      <c r="BT17" s="47" t="e">
        <f>BI17-#REF!</f>
        <v>#REF!</v>
      </c>
      <c r="BU17" s="47" t="e">
        <f>BJ17-#REF!</f>
        <v>#REF!</v>
      </c>
      <c r="BV17" s="94"/>
      <c r="BW17" s="94"/>
      <c r="BY17" s="47"/>
      <c r="BZ17" s="47"/>
      <c r="CA17" s="47"/>
      <c r="CB17" s="47"/>
      <c r="CC17" s="47"/>
      <c r="CD17" s="47"/>
      <c r="CE17" s="47"/>
      <c r="CF17" s="47"/>
      <c r="CG17" s="47"/>
      <c r="CH17" s="47"/>
      <c r="CI17" s="47"/>
      <c r="CJ17" s="47"/>
      <c r="CK17" s="47"/>
      <c r="CL17" s="47"/>
      <c r="CM17" s="47"/>
      <c r="CN17" s="47"/>
      <c r="CO17" s="47"/>
      <c r="CP17" s="47"/>
      <c r="CQ17" s="47"/>
      <c r="CR17" s="47"/>
      <c r="CS17" s="47"/>
      <c r="CT17" s="47"/>
      <c r="CU17" s="47"/>
    </row>
    <row r="18" spans="4:103" ht="21.75" customHeight="1">
      <c r="D18" s="57"/>
      <c r="E18" s="64" t="s">
        <v>45</v>
      </c>
      <c r="F18" s="64"/>
      <c r="G18" s="64"/>
      <c r="H18" s="64"/>
      <c r="I18" s="82"/>
      <c r="J18" s="82"/>
      <c r="K18" s="82"/>
      <c r="L18" s="82"/>
      <c r="M18" s="82"/>
      <c r="N18" s="82"/>
      <c r="O18" s="82"/>
      <c r="P18" s="82"/>
      <c r="Q18" s="82"/>
      <c r="R18" s="82"/>
      <c r="S18" s="82"/>
      <c r="T18" s="88"/>
      <c r="U18" s="88"/>
      <c r="V18" s="95"/>
      <c r="W18" s="95"/>
      <c r="X18" s="91"/>
      <c r="Y18" s="88"/>
      <c r="Z18" s="82"/>
      <c r="AA18" s="82"/>
      <c r="AB18" s="95"/>
      <c r="AC18" s="95"/>
      <c r="AD18" s="95"/>
      <c r="AE18" s="95"/>
      <c r="AF18" s="95"/>
      <c r="AG18" s="42">
        <f t="shared" si="0"/>
        <v>1.3333333333333333</v>
      </c>
      <c r="AH18" s="92"/>
      <c r="AI18" s="47"/>
      <c r="AJ18" s="47"/>
      <c r="AK18" s="47"/>
      <c r="AL18" s="47"/>
      <c r="AM18" s="47"/>
      <c r="AP18" s="47"/>
      <c r="AQ18" s="47"/>
      <c r="AR18" s="47"/>
      <c r="AS18" s="47"/>
      <c r="AT18" s="47"/>
      <c r="AU18" s="47"/>
      <c r="AV18" s="47"/>
      <c r="AW18" s="47">
        <f t="shared" si="1"/>
        <v>0</v>
      </c>
      <c r="AX18" s="47" t="e">
        <f>#REF!-AT18</f>
        <v>#REF!</v>
      </c>
      <c r="AY18" s="47">
        <f t="shared" si="2"/>
        <v>0</v>
      </c>
      <c r="AZ18" s="47" t="e">
        <f>AV18-#REF!</f>
        <v>#REF!</v>
      </c>
      <c r="BA18" s="70">
        <v>0</v>
      </c>
      <c r="BB18" s="70">
        <v>0</v>
      </c>
      <c r="BC18" s="70">
        <v>0</v>
      </c>
      <c r="BD18" s="70">
        <v>0</v>
      </c>
      <c r="BE18" s="70">
        <v>0</v>
      </c>
      <c r="BF18" s="70">
        <v>0</v>
      </c>
      <c r="BG18" s="70">
        <v>0</v>
      </c>
      <c r="BH18" s="70">
        <v>0</v>
      </c>
      <c r="BI18" s="93"/>
      <c r="BJ18" s="93"/>
      <c r="BK18" s="47"/>
      <c r="BL18" s="47" t="e">
        <f>BA18-#REF!</f>
        <v>#REF!</v>
      </c>
      <c r="BM18" s="47" t="e">
        <f>BB18-#REF!</f>
        <v>#REF!</v>
      </c>
      <c r="BN18" s="47" t="e">
        <f>BC18-#REF!</f>
        <v>#REF!</v>
      </c>
      <c r="BO18" s="47" t="e">
        <f>BD18-#REF!</f>
        <v>#REF!</v>
      </c>
      <c r="BP18" s="47" t="e">
        <f>BE18-#REF!</f>
        <v>#REF!</v>
      </c>
      <c r="BQ18" s="47">
        <f t="shared" si="3"/>
        <v>0</v>
      </c>
      <c r="BR18" s="47">
        <f t="shared" si="4"/>
        <v>0</v>
      </c>
      <c r="BS18" s="47" t="e">
        <f>BH18-#REF!</f>
        <v>#REF!</v>
      </c>
      <c r="BT18" s="47" t="e">
        <f>BI18-#REF!</f>
        <v>#REF!</v>
      </c>
      <c r="BU18" s="47" t="e">
        <f>BJ18-#REF!</f>
        <v>#REF!</v>
      </c>
      <c r="BV18" s="94"/>
      <c r="BW18" s="94"/>
      <c r="BY18" s="47"/>
      <c r="BZ18" s="47"/>
      <c r="CA18" s="47"/>
      <c r="CB18" s="47"/>
      <c r="CC18" s="47"/>
      <c r="CD18" s="47"/>
      <c r="CE18" s="47"/>
      <c r="CF18" s="47"/>
      <c r="CG18" s="47"/>
      <c r="CH18" s="47"/>
      <c r="CI18" s="47"/>
      <c r="CJ18" s="47"/>
      <c r="CK18" s="47"/>
      <c r="CL18" s="47"/>
      <c r="CM18" s="47"/>
      <c r="CN18" s="47"/>
      <c r="CO18" s="47"/>
      <c r="CP18" s="47"/>
      <c r="CQ18" s="47"/>
      <c r="CR18" s="47"/>
      <c r="CS18" s="47"/>
      <c r="CT18" s="47"/>
      <c r="CU18" s="47"/>
    </row>
    <row r="19" spans="4:103" ht="21.75" customHeight="1">
      <c r="D19" s="57"/>
      <c r="E19" s="64" t="s">
        <v>46</v>
      </c>
      <c r="F19" s="65">
        <f t="shared" ref="F19:F27" si="5">I19-G19-AE19</f>
        <v>218</v>
      </c>
      <c r="G19" s="66">
        <v>79</v>
      </c>
      <c r="H19" s="66">
        <v>64</v>
      </c>
      <c r="I19" s="66">
        <v>369</v>
      </c>
      <c r="J19" s="66">
        <v>196</v>
      </c>
      <c r="K19" s="66">
        <v>279</v>
      </c>
      <c r="L19" s="66">
        <f t="shared" ref="L19:L27" si="6">O19-Z19</f>
        <v>128</v>
      </c>
      <c r="M19" s="66">
        <v>42</v>
      </c>
      <c r="N19" s="66">
        <f t="shared" ref="N19:N26" si="7">P19-AA19</f>
        <v>127</v>
      </c>
      <c r="O19" s="66">
        <v>369</v>
      </c>
      <c r="P19" s="66">
        <v>473</v>
      </c>
      <c r="Q19" s="66">
        <f t="shared" ref="Q19:Q27" si="8">T19-Y19</f>
        <v>128</v>
      </c>
      <c r="R19" s="66">
        <v>42</v>
      </c>
      <c r="S19" s="66">
        <f t="shared" ref="S19:S25" si="9">U19-X19</f>
        <v>127</v>
      </c>
      <c r="T19" s="66">
        <v>369</v>
      </c>
      <c r="U19" s="66">
        <v>473</v>
      </c>
      <c r="V19" s="67"/>
      <c r="W19" s="67"/>
      <c r="X19" s="66">
        <v>346</v>
      </c>
      <c r="Y19" s="66">
        <v>241</v>
      </c>
      <c r="Z19" s="66">
        <v>241</v>
      </c>
      <c r="AA19" s="66">
        <v>346</v>
      </c>
      <c r="AB19" s="67">
        <v>267</v>
      </c>
      <c r="AC19" s="67">
        <v>88</v>
      </c>
      <c r="AD19" s="67">
        <v>199</v>
      </c>
      <c r="AE19" s="67">
        <v>72</v>
      </c>
      <c r="AF19" s="67">
        <v>88</v>
      </c>
      <c r="AG19" s="42">
        <f t="shared" si="0"/>
        <v>0.13502779984114377</v>
      </c>
      <c r="AH19" s="68">
        <v>473</v>
      </c>
      <c r="AI19" s="47">
        <v>76.419180400000002</v>
      </c>
      <c r="AJ19" s="47">
        <v>149.81998999999999</v>
      </c>
      <c r="AK19" s="47">
        <v>122.6870078</v>
      </c>
      <c r="AL19" s="47">
        <v>169.28187</v>
      </c>
      <c r="AM19" s="47"/>
      <c r="AN19" s="69">
        <v>78.758229999999998</v>
      </c>
      <c r="AO19" s="69">
        <v>44.61918</v>
      </c>
      <c r="AP19" s="47"/>
      <c r="AQ19" s="47">
        <f t="shared" ref="AQ19:AQ24" si="10">X19-AN19</f>
        <v>267.24176999999997</v>
      </c>
      <c r="AR19" s="47">
        <f t="shared" ref="AR19:AR24" si="11">J19-AK19</f>
        <v>73.312992199999997</v>
      </c>
      <c r="AS19" s="47">
        <v>169.28187</v>
      </c>
      <c r="AT19" s="47">
        <v>63.757440000000003</v>
      </c>
      <c r="AU19" s="47">
        <v>122.6870078</v>
      </c>
      <c r="AV19" s="47">
        <v>39.711419999999897</v>
      </c>
      <c r="AW19" s="47">
        <f t="shared" si="1"/>
        <v>71.718130000000002</v>
      </c>
      <c r="AX19" s="47" t="e">
        <f>#REF!-AT19</f>
        <v>#REF!</v>
      </c>
      <c r="AY19" s="47">
        <f t="shared" si="2"/>
        <v>246.3129922</v>
      </c>
      <c r="AZ19" s="47" t="e">
        <f>AV19-#REF!</f>
        <v>#REF!</v>
      </c>
      <c r="BA19" s="70">
        <v>26.2104006</v>
      </c>
      <c r="BB19" s="70">
        <v>-83.977999999999895</v>
      </c>
      <c r="BC19" s="70">
        <v>-23.515340100000099</v>
      </c>
      <c r="BD19" s="70">
        <v>0</v>
      </c>
      <c r="BE19" s="70">
        <v>26.246549999999999</v>
      </c>
      <c r="BF19" s="70">
        <v>-113.24536000000001</v>
      </c>
      <c r="BG19" s="70">
        <v>8.5157900000000009</v>
      </c>
      <c r="BH19" s="70">
        <v>0</v>
      </c>
      <c r="BI19" s="72">
        <v>547.27927</v>
      </c>
      <c r="BJ19" s="72">
        <v>330.49723999999998</v>
      </c>
      <c r="BK19" s="47"/>
      <c r="BL19" s="47">
        <f t="shared" ref="BL19:BL24" si="12">BA19-I19</f>
        <v>-342.78959939999999</v>
      </c>
      <c r="BM19" s="47" t="e">
        <f>BB19-#REF!</f>
        <v>#REF!</v>
      </c>
      <c r="BN19" s="47" t="e">
        <f>BC19-#REF!</f>
        <v>#REF!</v>
      </c>
      <c r="BO19" s="47" t="e">
        <f>BD19-#REF!</f>
        <v>#REF!</v>
      </c>
      <c r="BP19" s="47" t="e">
        <f>BE19-#REF!</f>
        <v>#REF!</v>
      </c>
      <c r="BQ19" s="47">
        <f t="shared" si="3"/>
        <v>-354.24536000000001</v>
      </c>
      <c r="BR19" s="47">
        <f t="shared" si="4"/>
        <v>-337.48421000000002</v>
      </c>
      <c r="BS19" s="47" t="e">
        <f>BH19-#REF!</f>
        <v>#REF!</v>
      </c>
      <c r="BT19" s="47" t="e">
        <f>BI19-#REF!</f>
        <v>#REF!</v>
      </c>
      <c r="BU19" s="47" t="e">
        <f>BJ19-#REF!</f>
        <v>#REF!</v>
      </c>
      <c r="BV19" s="73"/>
      <c r="BW19" s="73"/>
      <c r="BY19" s="47">
        <v>196</v>
      </c>
      <c r="BZ19" s="47"/>
      <c r="CA19" s="47" t="e">
        <f>ROUND(#REF!,0)</f>
        <v>#REF!</v>
      </c>
      <c r="CB19" s="47">
        <f t="shared" ref="CB19:CB24" si="13">ROUND(J19,0)</f>
        <v>196</v>
      </c>
      <c r="CC19" s="47" t="e">
        <f>ROUND(#REF!,0)</f>
        <v>#REF!</v>
      </c>
      <c r="CD19" s="47">
        <f t="shared" ref="CD19:CD24" si="14">ROUND(I19,0)</f>
        <v>369</v>
      </c>
      <c r="CE19" s="47" t="e">
        <f>ROUND(#REF!,0)</f>
        <v>#REF!</v>
      </c>
      <c r="CF19" s="47" t="e">
        <f>ROUND(#REF!,0)</f>
        <v>#REF!</v>
      </c>
      <c r="CG19" s="47">
        <f t="shared" ref="CG19:CG24" si="15">ROUND(X19,0)</f>
        <v>346</v>
      </c>
      <c r="CH19" s="47" t="e">
        <f>ROUND(#REF!,0)</f>
        <v>#REF!</v>
      </c>
      <c r="CI19" s="47">
        <f t="shared" ref="CI19:CI24" si="16">ROUND(Y19,0)</f>
        <v>241</v>
      </c>
      <c r="CJ19" s="47" t="e">
        <f>ROUND(#REF!,0)</f>
        <v>#REF!</v>
      </c>
      <c r="CK19" s="47"/>
      <c r="CL19" s="47"/>
      <c r="CM19" s="47"/>
      <c r="CN19" s="47"/>
      <c r="CO19" s="47"/>
      <c r="CP19" s="47"/>
      <c r="CQ19" s="47">
        <v>346</v>
      </c>
      <c r="CR19" s="47"/>
      <c r="CS19" s="47"/>
      <c r="CT19" s="47"/>
      <c r="CU19" s="47"/>
    </row>
    <row r="20" spans="4:103" ht="21.75" customHeight="1">
      <c r="D20" s="57"/>
      <c r="E20" s="64" t="s">
        <v>47</v>
      </c>
      <c r="F20" s="65">
        <f t="shared" si="5"/>
        <v>1122</v>
      </c>
      <c r="G20" s="66">
        <v>499</v>
      </c>
      <c r="H20" s="66">
        <v>712</v>
      </c>
      <c r="I20" s="66">
        <v>2103</v>
      </c>
      <c r="J20" s="66">
        <v>1488</v>
      </c>
      <c r="K20" s="66">
        <v>1874</v>
      </c>
      <c r="L20" s="66">
        <f t="shared" si="6"/>
        <v>382</v>
      </c>
      <c r="M20" s="66">
        <v>740</v>
      </c>
      <c r="N20" s="66">
        <f t="shared" si="7"/>
        <v>387</v>
      </c>
      <c r="O20" s="66">
        <v>2103</v>
      </c>
      <c r="P20" s="66">
        <v>1891</v>
      </c>
      <c r="Q20" s="66">
        <f t="shared" si="8"/>
        <v>2329</v>
      </c>
      <c r="R20" s="66">
        <v>2154</v>
      </c>
      <c r="S20" s="66">
        <f t="shared" si="9"/>
        <v>1077</v>
      </c>
      <c r="T20" s="66">
        <v>6564</v>
      </c>
      <c r="U20" s="66">
        <v>7239</v>
      </c>
      <c r="V20" s="67"/>
      <c r="W20" s="67"/>
      <c r="X20" s="66">
        <v>6162</v>
      </c>
      <c r="Y20" s="66">
        <v>4235</v>
      </c>
      <c r="Z20" s="66">
        <v>1721</v>
      </c>
      <c r="AA20" s="66">
        <v>1504</v>
      </c>
      <c r="AB20" s="67">
        <v>793</v>
      </c>
      <c r="AC20" s="67">
        <v>482</v>
      </c>
      <c r="AD20" s="67">
        <v>981</v>
      </c>
      <c r="AE20" s="67">
        <v>482</v>
      </c>
      <c r="AF20" s="67">
        <v>1004</v>
      </c>
      <c r="AG20" s="42">
        <f t="shared" si="0"/>
        <v>-0.12225705329153605</v>
      </c>
      <c r="AH20" s="68">
        <v>7239</v>
      </c>
      <c r="AI20" s="47">
        <v>388.25643000000002</v>
      </c>
      <c r="AJ20" s="47">
        <v>1179.75902</v>
      </c>
      <c r="AK20" s="47">
        <v>565.84581000000003</v>
      </c>
      <c r="AL20" s="47">
        <v>3824.8145199999999</v>
      </c>
      <c r="AM20" s="47"/>
      <c r="AN20" s="69">
        <v>1171.66101</v>
      </c>
      <c r="AO20" s="69">
        <v>1680.67462</v>
      </c>
      <c r="AP20" s="47"/>
      <c r="AQ20" s="47">
        <f t="shared" si="10"/>
        <v>4990.3389900000002</v>
      </c>
      <c r="AR20" s="47">
        <f t="shared" si="11"/>
        <v>922.15418999999997</v>
      </c>
      <c r="AS20" s="47">
        <v>3824.8145199999999</v>
      </c>
      <c r="AT20" s="47">
        <v>946.65215057733997</v>
      </c>
      <c r="AU20" s="47">
        <v>565.84581000000003</v>
      </c>
      <c r="AV20" s="47">
        <v>468.84098</v>
      </c>
      <c r="AW20" s="47">
        <f t="shared" si="1"/>
        <v>410.1854800000001</v>
      </c>
      <c r="AX20" s="47" t="e">
        <f>#REF!-AT20</f>
        <v>#REF!</v>
      </c>
      <c r="AY20" s="47">
        <f t="shared" si="2"/>
        <v>1537.15419</v>
      </c>
      <c r="AZ20" s="47" t="e">
        <f>AV20-#REF!</f>
        <v>#REF!</v>
      </c>
      <c r="BA20" s="70">
        <v>2.3559199999999998</v>
      </c>
      <c r="BB20" s="70">
        <v>-504.010740400001</v>
      </c>
      <c r="BC20" s="70">
        <v>-19.838609999999001</v>
      </c>
      <c r="BD20" s="70">
        <v>0</v>
      </c>
      <c r="BE20" s="70">
        <v>-829.99315999999999</v>
      </c>
      <c r="BF20" s="70">
        <v>-889.30291</v>
      </c>
      <c r="BG20" s="70">
        <v>397.71415000000002</v>
      </c>
      <c r="BH20" s="70">
        <v>0</v>
      </c>
      <c r="BI20" s="72">
        <v>9174.5425799999994</v>
      </c>
      <c r="BJ20" s="72">
        <v>8772.7472699999998</v>
      </c>
      <c r="BK20" s="47"/>
      <c r="BL20" s="47">
        <f t="shared" si="12"/>
        <v>-2100.64408</v>
      </c>
      <c r="BM20" s="47" t="e">
        <f>BB20-#REF!</f>
        <v>#REF!</v>
      </c>
      <c r="BN20" s="47" t="e">
        <f>BC20-#REF!</f>
        <v>#REF!</v>
      </c>
      <c r="BO20" s="47" t="e">
        <f>BD20-#REF!</f>
        <v>#REF!</v>
      </c>
      <c r="BP20" s="47" t="e">
        <f>BE20-#REF!</f>
        <v>#REF!</v>
      </c>
      <c r="BQ20" s="47">
        <f t="shared" si="3"/>
        <v>-5124.3029100000003</v>
      </c>
      <c r="BR20" s="47">
        <f t="shared" si="4"/>
        <v>-5764.2858500000002</v>
      </c>
      <c r="BS20" s="47" t="e">
        <f>BH20-#REF!</f>
        <v>#REF!</v>
      </c>
      <c r="BT20" s="47" t="e">
        <f>BI20-#REF!</f>
        <v>#REF!</v>
      </c>
      <c r="BU20" s="47" t="e">
        <f>BJ20-#REF!</f>
        <v>#REF!</v>
      </c>
      <c r="BV20" s="73"/>
      <c r="BW20" s="73"/>
      <c r="BY20" s="47">
        <v>1488</v>
      </c>
      <c r="BZ20" s="47"/>
      <c r="CA20" s="47" t="e">
        <f>ROUND(#REF!,0)</f>
        <v>#REF!</v>
      </c>
      <c r="CB20" s="47">
        <f t="shared" si="13"/>
        <v>1488</v>
      </c>
      <c r="CC20" s="47" t="e">
        <f>ROUND(#REF!,0)</f>
        <v>#REF!</v>
      </c>
      <c r="CD20" s="47">
        <f t="shared" si="14"/>
        <v>2103</v>
      </c>
      <c r="CE20" s="47" t="e">
        <f>ROUND(#REF!,0)</f>
        <v>#REF!</v>
      </c>
      <c r="CF20" s="47" t="e">
        <f>ROUND(#REF!,0)</f>
        <v>#REF!</v>
      </c>
      <c r="CG20" s="47">
        <f t="shared" si="15"/>
        <v>6162</v>
      </c>
      <c r="CH20" s="47" t="e">
        <f>ROUND(#REF!,0)</f>
        <v>#REF!</v>
      </c>
      <c r="CI20" s="47">
        <f t="shared" si="16"/>
        <v>4235</v>
      </c>
      <c r="CJ20" s="47" t="e">
        <f>ROUND(#REF!,0)</f>
        <v>#REF!</v>
      </c>
      <c r="CK20" s="47"/>
      <c r="CL20" s="47"/>
      <c r="CM20" s="47"/>
      <c r="CN20" s="47"/>
      <c r="CO20" s="47"/>
      <c r="CP20" s="47"/>
      <c r="CQ20" s="47">
        <v>6162</v>
      </c>
      <c r="CR20" s="47"/>
      <c r="CS20" s="47"/>
      <c r="CT20" s="47"/>
      <c r="CU20" s="47"/>
    </row>
    <row r="21" spans="4:103" ht="21.75" customHeight="1">
      <c r="D21" s="57"/>
      <c r="E21" s="64" t="s">
        <v>48</v>
      </c>
      <c r="F21" s="65">
        <f t="shared" si="5"/>
        <v>66</v>
      </c>
      <c r="G21" s="66">
        <v>-34</v>
      </c>
      <c r="H21" s="66">
        <v>-21</v>
      </c>
      <c r="I21" s="66">
        <v>96</v>
      </c>
      <c r="J21" s="66">
        <v>-57</v>
      </c>
      <c r="K21" s="66">
        <v>1</v>
      </c>
      <c r="L21" s="66">
        <f t="shared" si="6"/>
        <v>46</v>
      </c>
      <c r="M21" s="66">
        <v>20</v>
      </c>
      <c r="N21" s="66">
        <f t="shared" si="7"/>
        <v>63</v>
      </c>
      <c r="O21" s="66">
        <v>96</v>
      </c>
      <c r="P21" s="66">
        <v>6</v>
      </c>
      <c r="Q21" s="66">
        <f t="shared" si="8"/>
        <v>271</v>
      </c>
      <c r="R21" s="66">
        <v>56</v>
      </c>
      <c r="S21" s="66">
        <f t="shared" si="9"/>
        <v>24</v>
      </c>
      <c r="T21" s="66">
        <v>385</v>
      </c>
      <c r="U21" s="66">
        <v>-150</v>
      </c>
      <c r="V21" s="67"/>
      <c r="W21" s="67"/>
      <c r="X21" s="66">
        <v>-174</v>
      </c>
      <c r="Y21" s="66">
        <v>114</v>
      </c>
      <c r="Z21" s="66">
        <v>50</v>
      </c>
      <c r="AA21" s="66">
        <v>-57</v>
      </c>
      <c r="AB21" s="67">
        <v>-37</v>
      </c>
      <c r="AC21" s="67">
        <v>64</v>
      </c>
      <c r="AD21" s="67">
        <v>30</v>
      </c>
      <c r="AE21" s="67">
        <v>64</v>
      </c>
      <c r="AF21" s="67">
        <v>145</v>
      </c>
      <c r="AG21" s="42">
        <f t="shared" si="0"/>
        <v>0.34864546525323908</v>
      </c>
      <c r="AH21" s="68">
        <v>-150</v>
      </c>
      <c r="AI21" s="47">
        <v>-24.570609999999999</v>
      </c>
      <c r="AJ21" s="47">
        <v>-29.62405</v>
      </c>
      <c r="AK21" s="47">
        <v>108.23023000000001</v>
      </c>
      <c r="AL21" s="47">
        <v>279.46622000000002</v>
      </c>
      <c r="AM21" s="47"/>
      <c r="AN21" s="69">
        <v>9.8536099999999998</v>
      </c>
      <c r="AO21" s="69">
        <v>145.93165999999999</v>
      </c>
      <c r="AP21" s="47"/>
      <c r="AQ21" s="47">
        <f t="shared" si="10"/>
        <v>-183.85361</v>
      </c>
      <c r="AR21" s="47">
        <f t="shared" si="11"/>
        <v>-165.23023000000001</v>
      </c>
      <c r="AS21" s="47">
        <v>279.46622000000002</v>
      </c>
      <c r="AT21" s="47">
        <v>130.65470999999999</v>
      </c>
      <c r="AU21" s="47">
        <v>108.23023000000001</v>
      </c>
      <c r="AV21" s="47">
        <v>59.24521</v>
      </c>
      <c r="AW21" s="47">
        <f t="shared" si="1"/>
        <v>-165.46622000000002</v>
      </c>
      <c r="AX21" s="47" t="e">
        <f>#REF!-AT21</f>
        <v>#REF!</v>
      </c>
      <c r="AY21" s="47">
        <f t="shared" si="2"/>
        <v>-12.230230000000006</v>
      </c>
      <c r="AZ21" s="47" t="e">
        <f>AV21-#REF!</f>
        <v>#REF!</v>
      </c>
      <c r="BA21" s="70">
        <v>5.2900099999995502</v>
      </c>
      <c r="BB21" s="70">
        <v>51.282609999999998</v>
      </c>
      <c r="BC21" s="70">
        <v>-0.89908000000104304</v>
      </c>
      <c r="BD21" s="70">
        <v>0</v>
      </c>
      <c r="BE21" s="70">
        <v>207.87195</v>
      </c>
      <c r="BF21" s="70">
        <v>-3.2539199999999999</v>
      </c>
      <c r="BG21" s="70">
        <v>-57.696510000000004</v>
      </c>
      <c r="BH21" s="70">
        <v>0</v>
      </c>
      <c r="BI21" s="72">
        <v>-255.10205999999999</v>
      </c>
      <c r="BJ21" s="72">
        <v>-23.3264</v>
      </c>
      <c r="BK21" s="47"/>
      <c r="BL21" s="47">
        <f t="shared" si="12"/>
        <v>-90.709990000000445</v>
      </c>
      <c r="BM21" s="47" t="e">
        <f>BB21-#REF!</f>
        <v>#REF!</v>
      </c>
      <c r="BN21" s="47" t="e">
        <f>BC21-#REF!</f>
        <v>#REF!</v>
      </c>
      <c r="BO21" s="47" t="e">
        <f>BD21-#REF!</f>
        <v>#REF!</v>
      </c>
      <c r="BP21" s="47" t="e">
        <f>BE21-#REF!</f>
        <v>#REF!</v>
      </c>
      <c r="BQ21" s="47">
        <f t="shared" si="3"/>
        <v>-117.25391999999999</v>
      </c>
      <c r="BR21" s="47">
        <f t="shared" si="4"/>
        <v>116.30349</v>
      </c>
      <c r="BS21" s="47" t="e">
        <f>BH21-#REF!</f>
        <v>#REF!</v>
      </c>
      <c r="BT21" s="47" t="e">
        <f>BI21-#REF!</f>
        <v>#REF!</v>
      </c>
      <c r="BU21" s="47" t="e">
        <f>BJ21-#REF!</f>
        <v>#REF!</v>
      </c>
      <c r="BV21" s="73"/>
      <c r="BW21" s="73"/>
      <c r="BY21" s="47">
        <v>-57</v>
      </c>
      <c r="BZ21" s="47"/>
      <c r="CA21" s="47" t="e">
        <f>ROUND(#REF!,0)</f>
        <v>#REF!</v>
      </c>
      <c r="CB21" s="47">
        <f t="shared" si="13"/>
        <v>-57</v>
      </c>
      <c r="CC21" s="47" t="e">
        <f>ROUND(#REF!,0)</f>
        <v>#REF!</v>
      </c>
      <c r="CD21" s="47">
        <f t="shared" si="14"/>
        <v>96</v>
      </c>
      <c r="CE21" s="47" t="e">
        <f>ROUND(#REF!,0)</f>
        <v>#REF!</v>
      </c>
      <c r="CF21" s="47" t="e">
        <f>ROUND(#REF!,0)</f>
        <v>#REF!</v>
      </c>
      <c r="CG21" s="47">
        <f t="shared" si="15"/>
        <v>-174</v>
      </c>
      <c r="CH21" s="47" t="e">
        <f>ROUND(#REF!,0)</f>
        <v>#REF!</v>
      </c>
      <c r="CI21" s="47">
        <f t="shared" si="16"/>
        <v>114</v>
      </c>
      <c r="CJ21" s="47" t="e">
        <f>ROUND(#REF!,0)</f>
        <v>#REF!</v>
      </c>
      <c r="CK21" s="47"/>
      <c r="CL21" s="47"/>
      <c r="CM21" s="47"/>
      <c r="CN21" s="47"/>
      <c r="CO21" s="47"/>
      <c r="CP21" s="47"/>
      <c r="CQ21" s="47">
        <v>-174</v>
      </c>
      <c r="CR21" s="47"/>
      <c r="CS21" s="47"/>
      <c r="CT21" s="47"/>
      <c r="CU21" s="47"/>
    </row>
    <row r="22" spans="4:103" ht="21.75" customHeight="1">
      <c r="D22" s="57"/>
      <c r="E22" s="64" t="s">
        <v>49</v>
      </c>
      <c r="F22" s="65">
        <f t="shared" si="5"/>
        <v>3116</v>
      </c>
      <c r="G22" s="66">
        <v>1207</v>
      </c>
      <c r="H22" s="66">
        <v>1166</v>
      </c>
      <c r="I22" s="66">
        <v>5373</v>
      </c>
      <c r="J22" s="66">
        <v>3193</v>
      </c>
      <c r="K22" s="66">
        <v>4452</v>
      </c>
      <c r="L22" s="66">
        <f t="shared" si="6"/>
        <v>1687</v>
      </c>
      <c r="M22" s="66">
        <v>1429</v>
      </c>
      <c r="N22" s="66">
        <f t="shared" si="7"/>
        <v>1259</v>
      </c>
      <c r="O22" s="66">
        <v>5373</v>
      </c>
      <c r="P22" s="66">
        <v>4452</v>
      </c>
      <c r="Q22" s="66">
        <f t="shared" si="8"/>
        <v>1687</v>
      </c>
      <c r="R22" s="66">
        <v>1429</v>
      </c>
      <c r="S22" s="66">
        <f t="shared" si="9"/>
        <v>1259</v>
      </c>
      <c r="T22" s="66">
        <v>5373</v>
      </c>
      <c r="U22" s="66">
        <v>4450</v>
      </c>
      <c r="V22" s="67"/>
      <c r="W22" s="67"/>
      <c r="X22" s="66">
        <v>3191</v>
      </c>
      <c r="Y22" s="66">
        <v>3686</v>
      </c>
      <c r="Z22" s="66">
        <v>3686</v>
      </c>
      <c r="AA22" s="66">
        <v>3193</v>
      </c>
      <c r="AB22" s="67">
        <v>2027</v>
      </c>
      <c r="AC22" s="67">
        <v>1050</v>
      </c>
      <c r="AD22" s="67">
        <v>2257</v>
      </c>
      <c r="AE22" s="67">
        <v>1050</v>
      </c>
      <c r="AF22" s="67">
        <v>1050</v>
      </c>
      <c r="AG22" s="42">
        <f t="shared" si="0"/>
        <v>0.2529789184234647</v>
      </c>
      <c r="AH22" s="68">
        <v>4450</v>
      </c>
      <c r="AI22" s="47">
        <v>893.425881</v>
      </c>
      <c r="AJ22" s="47">
        <v>893.42588000000001</v>
      </c>
      <c r="AK22" s="47">
        <v>61.040170000000003</v>
      </c>
      <c r="AL22" s="47">
        <v>61.040170000000003</v>
      </c>
      <c r="AM22" s="47"/>
      <c r="AN22" s="69">
        <v>9.0276499999999995</v>
      </c>
      <c r="AO22" s="69">
        <v>1.6480999999999999</v>
      </c>
      <c r="AP22" s="47"/>
      <c r="AQ22" s="47">
        <f t="shared" si="10"/>
        <v>3181.97235</v>
      </c>
      <c r="AR22" s="47">
        <f t="shared" si="11"/>
        <v>3131.9598299999998</v>
      </c>
      <c r="AS22" s="47">
        <v>61.040170000000003</v>
      </c>
      <c r="AT22" s="47">
        <v>50.364420000000003</v>
      </c>
      <c r="AU22" s="47">
        <v>61.040170000000003</v>
      </c>
      <c r="AV22" s="47">
        <v>50.364420000000003</v>
      </c>
      <c r="AW22" s="47">
        <f t="shared" si="1"/>
        <v>3624.9598299999998</v>
      </c>
      <c r="AX22" s="47" t="e">
        <f>#REF!-AT22</f>
        <v>#REF!</v>
      </c>
      <c r="AY22" s="47">
        <f t="shared" si="2"/>
        <v>5311.9598299999998</v>
      </c>
      <c r="AZ22" s="47" t="e">
        <f>AV22-#REF!</f>
        <v>#REF!</v>
      </c>
      <c r="BA22" s="70">
        <v>0</v>
      </c>
      <c r="BB22" s="70">
        <v>-832.98001750000105</v>
      </c>
      <c r="BC22" s="70">
        <v>-161.35224920000101</v>
      </c>
      <c r="BD22" s="70">
        <v>0</v>
      </c>
      <c r="BE22" s="70">
        <v>0</v>
      </c>
      <c r="BF22" s="70">
        <v>-832.98001999999997</v>
      </c>
      <c r="BG22" s="70">
        <v>-161.75226000000001</v>
      </c>
      <c r="BH22" s="70">
        <v>0</v>
      </c>
      <c r="BI22" s="72">
        <v>5392.3002900000001</v>
      </c>
      <c r="BJ22" s="72">
        <v>6911.2058200000001</v>
      </c>
      <c r="BK22" s="47"/>
      <c r="BL22" s="47">
        <f t="shared" si="12"/>
        <v>-5373</v>
      </c>
      <c r="BM22" s="47" t="e">
        <f>BB22-#REF!</f>
        <v>#REF!</v>
      </c>
      <c r="BN22" s="47" t="e">
        <f>BC22-#REF!</f>
        <v>#REF!</v>
      </c>
      <c r="BO22" s="47" t="e">
        <f>BD22-#REF!</f>
        <v>#REF!</v>
      </c>
      <c r="BP22" s="47" t="e">
        <f>BE22-#REF!</f>
        <v>#REF!</v>
      </c>
      <c r="BQ22" s="47">
        <f t="shared" si="3"/>
        <v>-4518.98002</v>
      </c>
      <c r="BR22" s="47">
        <f t="shared" si="4"/>
        <v>-3352.7522600000002</v>
      </c>
      <c r="BS22" s="47" t="e">
        <f>BH22-#REF!</f>
        <v>#REF!</v>
      </c>
      <c r="BT22" s="47" t="e">
        <f>BI22-#REF!</f>
        <v>#REF!</v>
      </c>
      <c r="BU22" s="47" t="e">
        <f>BJ22-#REF!</f>
        <v>#REF!</v>
      </c>
      <c r="BV22" s="73"/>
      <c r="BW22" s="73"/>
      <c r="BY22" s="47">
        <v>3193</v>
      </c>
      <c r="BZ22" s="47"/>
      <c r="CA22" s="47" t="e">
        <f>ROUND(#REF!,0)</f>
        <v>#REF!</v>
      </c>
      <c r="CB22" s="47">
        <f t="shared" si="13"/>
        <v>3193</v>
      </c>
      <c r="CC22" s="47" t="e">
        <f>ROUND(#REF!,0)</f>
        <v>#REF!</v>
      </c>
      <c r="CD22" s="47">
        <f t="shared" si="14"/>
        <v>5373</v>
      </c>
      <c r="CE22" s="47" t="e">
        <f>ROUND(#REF!,0)</f>
        <v>#REF!</v>
      </c>
      <c r="CF22" s="47" t="e">
        <f>ROUND(#REF!,0)</f>
        <v>#REF!</v>
      </c>
      <c r="CG22" s="47">
        <f t="shared" si="15"/>
        <v>3191</v>
      </c>
      <c r="CH22" s="47" t="e">
        <f>ROUND(#REF!,0)</f>
        <v>#REF!</v>
      </c>
      <c r="CI22" s="47">
        <f t="shared" si="16"/>
        <v>3686</v>
      </c>
      <c r="CJ22" s="47" t="e">
        <f>ROUND(#REF!,0)</f>
        <v>#REF!</v>
      </c>
      <c r="CK22" s="47"/>
      <c r="CL22" s="47"/>
      <c r="CM22" s="47"/>
      <c r="CN22" s="47"/>
      <c r="CO22" s="47"/>
      <c r="CP22" s="47"/>
      <c r="CQ22" s="47">
        <v>3191</v>
      </c>
      <c r="CR22" s="47"/>
      <c r="CS22" s="47"/>
      <c r="CT22" s="47"/>
      <c r="CU22" s="47"/>
    </row>
    <row r="23" spans="4:103" ht="21.75" customHeight="1">
      <c r="D23" s="57"/>
      <c r="E23" s="64" t="s">
        <v>50</v>
      </c>
      <c r="F23" s="65">
        <f t="shared" si="5"/>
        <v>528</v>
      </c>
      <c r="G23" s="66">
        <v>230</v>
      </c>
      <c r="H23" s="66">
        <v>383</v>
      </c>
      <c r="I23" s="66">
        <v>1016</v>
      </c>
      <c r="J23" s="66">
        <v>1482</v>
      </c>
      <c r="K23" s="66">
        <v>1846</v>
      </c>
      <c r="L23" s="66">
        <f t="shared" si="6"/>
        <v>282</v>
      </c>
      <c r="M23" s="66">
        <v>280</v>
      </c>
      <c r="N23" s="66">
        <f t="shared" si="7"/>
        <v>319</v>
      </c>
      <c r="O23" s="66">
        <v>1016</v>
      </c>
      <c r="P23" s="66">
        <v>1685</v>
      </c>
      <c r="Q23" s="66">
        <f t="shared" si="8"/>
        <v>282</v>
      </c>
      <c r="R23" s="66">
        <v>280</v>
      </c>
      <c r="S23" s="66">
        <f t="shared" si="9"/>
        <v>319</v>
      </c>
      <c r="T23" s="66">
        <v>1016</v>
      </c>
      <c r="U23" s="66">
        <v>1685</v>
      </c>
      <c r="V23" s="67"/>
      <c r="W23" s="67"/>
      <c r="X23" s="66">
        <v>1366</v>
      </c>
      <c r="Y23" s="66">
        <v>734</v>
      </c>
      <c r="Z23" s="66">
        <v>734</v>
      </c>
      <c r="AA23" s="66">
        <v>1366</v>
      </c>
      <c r="AB23" s="67">
        <v>1004</v>
      </c>
      <c r="AC23" s="67">
        <v>263</v>
      </c>
      <c r="AD23" s="67">
        <v>454</v>
      </c>
      <c r="AE23" s="67">
        <v>258</v>
      </c>
      <c r="AF23" s="67">
        <v>263</v>
      </c>
      <c r="AG23" s="42" t="e">
        <f t="shared" si="0"/>
        <v>#DIV/0!</v>
      </c>
      <c r="AH23" s="68">
        <v>1685</v>
      </c>
      <c r="AI23" s="47">
        <v>497.51912900000002</v>
      </c>
      <c r="AJ23" s="47">
        <v>438.66365999999999</v>
      </c>
      <c r="AK23" s="47">
        <v>131.00775999999999</v>
      </c>
      <c r="AL23" s="47">
        <v>487.16140999999999</v>
      </c>
      <c r="AM23" s="47"/>
      <c r="AN23" s="69">
        <v>77.36891</v>
      </c>
      <c r="AO23" s="69">
        <v>61.671010000000003</v>
      </c>
      <c r="AP23" s="47"/>
      <c r="AQ23" s="47">
        <f t="shared" si="10"/>
        <v>1288.6310900000001</v>
      </c>
      <c r="AR23" s="47">
        <f t="shared" si="11"/>
        <v>1350.99224</v>
      </c>
      <c r="AS23" s="47">
        <v>487.16140999999999</v>
      </c>
      <c r="AT23" s="47">
        <v>348.12148999999999</v>
      </c>
      <c r="AU23" s="47">
        <v>131.00775999999999</v>
      </c>
      <c r="AV23" s="47">
        <v>81.148259999999993</v>
      </c>
      <c r="AW23" s="47">
        <f t="shared" si="1"/>
        <v>246.83859000000001</v>
      </c>
      <c r="AX23" s="47" t="e">
        <f>#REF!-AT23</f>
        <v>#REF!</v>
      </c>
      <c r="AY23" s="47">
        <f t="shared" si="2"/>
        <v>884.99224000000004</v>
      </c>
      <c r="AZ23" s="47" t="e">
        <f>AV23-#REF!</f>
        <v>#REF!</v>
      </c>
      <c r="BA23" s="70">
        <v>0</v>
      </c>
      <c r="BB23" s="70">
        <v>-188.67814000000001</v>
      </c>
      <c r="BC23" s="70">
        <v>-10.658189999999999</v>
      </c>
      <c r="BD23" s="70">
        <v>0</v>
      </c>
      <c r="BE23" s="70">
        <v>-0.20216999999999999</v>
      </c>
      <c r="BF23" s="70">
        <v>-173.15662</v>
      </c>
      <c r="BG23" s="70">
        <v>-120.6071</v>
      </c>
      <c r="BH23" s="70">
        <v>0</v>
      </c>
      <c r="BI23" s="72">
        <v>902.78454999999997</v>
      </c>
      <c r="BJ23" s="72">
        <v>2333.8501099999999</v>
      </c>
      <c r="BK23" s="47"/>
      <c r="BL23" s="47">
        <f t="shared" si="12"/>
        <v>-1016</v>
      </c>
      <c r="BM23" s="47" t="e">
        <f>BB23-#REF!</f>
        <v>#REF!</v>
      </c>
      <c r="BN23" s="47" t="e">
        <f>BC23-#REF!</f>
        <v>#REF!</v>
      </c>
      <c r="BO23" s="47" t="e">
        <f>BD23-#REF!</f>
        <v>#REF!</v>
      </c>
      <c r="BP23" s="47" t="e">
        <f>BE23-#REF!</f>
        <v>#REF!</v>
      </c>
      <c r="BQ23" s="47">
        <f t="shared" si="3"/>
        <v>-907.15661999999998</v>
      </c>
      <c r="BR23" s="47">
        <f t="shared" si="4"/>
        <v>-1486.6070999999999</v>
      </c>
      <c r="BS23" s="47" t="e">
        <f>BH23-#REF!</f>
        <v>#REF!</v>
      </c>
      <c r="BT23" s="47" t="e">
        <f>BI23-#REF!</f>
        <v>#REF!</v>
      </c>
      <c r="BU23" s="47" t="e">
        <f>BJ23-#REF!</f>
        <v>#REF!</v>
      </c>
      <c r="BV23" s="73"/>
      <c r="BW23" s="73"/>
      <c r="BY23" s="47">
        <v>1482</v>
      </c>
      <c r="BZ23" s="47"/>
      <c r="CA23" s="47" t="e">
        <f>ROUND(#REF!,0)</f>
        <v>#REF!</v>
      </c>
      <c r="CB23" s="47">
        <f t="shared" si="13"/>
        <v>1482</v>
      </c>
      <c r="CC23" s="47" t="e">
        <f>ROUND(#REF!,0)</f>
        <v>#REF!</v>
      </c>
      <c r="CD23" s="47">
        <f t="shared" si="14"/>
        <v>1016</v>
      </c>
      <c r="CE23" s="47" t="e">
        <f>ROUND(#REF!,0)</f>
        <v>#REF!</v>
      </c>
      <c r="CF23" s="47" t="e">
        <f>ROUND(#REF!,0)</f>
        <v>#REF!</v>
      </c>
      <c r="CG23" s="47">
        <f t="shared" si="15"/>
        <v>1366</v>
      </c>
      <c r="CH23" s="47" t="e">
        <f>ROUND(#REF!,0)</f>
        <v>#REF!</v>
      </c>
      <c r="CI23" s="47">
        <f t="shared" si="16"/>
        <v>734</v>
      </c>
      <c r="CJ23" s="47" t="e">
        <f>ROUND(#REF!,0)</f>
        <v>#REF!</v>
      </c>
      <c r="CK23" s="47"/>
      <c r="CL23" s="47"/>
      <c r="CM23" s="47"/>
      <c r="CN23" s="47"/>
      <c r="CO23" s="47"/>
      <c r="CP23" s="47"/>
      <c r="CQ23" s="47">
        <v>1366</v>
      </c>
      <c r="CR23" s="47"/>
      <c r="CS23" s="47"/>
      <c r="CT23" s="47"/>
      <c r="CU23" s="47"/>
    </row>
    <row r="24" spans="4:103" ht="21.75" customHeight="1">
      <c r="D24" s="57"/>
      <c r="E24" s="64" t="s">
        <v>51</v>
      </c>
      <c r="F24" s="65">
        <f t="shared" si="5"/>
        <v>1913</v>
      </c>
      <c r="G24" s="66">
        <v>662</v>
      </c>
      <c r="H24" s="66">
        <v>880</v>
      </c>
      <c r="I24" s="66">
        <v>3295</v>
      </c>
      <c r="J24" s="66">
        <v>3456</v>
      </c>
      <c r="K24" s="66">
        <v>4127</v>
      </c>
      <c r="L24" s="66">
        <f t="shared" si="6"/>
        <v>921</v>
      </c>
      <c r="M24" s="66">
        <v>941</v>
      </c>
      <c r="N24" s="66">
        <f t="shared" si="7"/>
        <v>725</v>
      </c>
      <c r="O24" s="66">
        <v>3295</v>
      </c>
      <c r="P24" s="66">
        <v>4376</v>
      </c>
      <c r="Q24" s="66">
        <f t="shared" si="8"/>
        <v>1198</v>
      </c>
      <c r="R24" s="66">
        <v>1145</v>
      </c>
      <c r="S24" s="66">
        <f t="shared" si="9"/>
        <v>849</v>
      </c>
      <c r="T24" s="66">
        <v>3947</v>
      </c>
      <c r="U24" s="66">
        <v>5129</v>
      </c>
      <c r="V24" s="67"/>
      <c r="W24" s="67"/>
      <c r="X24" s="66">
        <v>4280</v>
      </c>
      <c r="Y24" s="66">
        <v>2749</v>
      </c>
      <c r="Z24" s="66">
        <v>2374</v>
      </c>
      <c r="AA24" s="66">
        <v>3651</v>
      </c>
      <c r="AB24" s="67">
        <v>2698</v>
      </c>
      <c r="AC24" s="67">
        <v>751</v>
      </c>
      <c r="AD24" s="67">
        <v>1433</v>
      </c>
      <c r="AE24" s="67">
        <v>720</v>
      </c>
      <c r="AF24" s="67">
        <v>857</v>
      </c>
      <c r="AG24" s="42">
        <f t="shared" si="0"/>
        <v>0.15939687668282176</v>
      </c>
      <c r="AH24" s="68">
        <v>5129</v>
      </c>
      <c r="AI24" s="47">
        <v>948.72848999999997</v>
      </c>
      <c r="AJ24" s="47">
        <v>1145.9211299999999</v>
      </c>
      <c r="AK24" s="47">
        <v>2001.61654</v>
      </c>
      <c r="AL24" s="47">
        <v>2340.6965500000001</v>
      </c>
      <c r="AM24" s="47"/>
      <c r="AN24" s="69">
        <v>700.7758</v>
      </c>
      <c r="AO24" s="69">
        <v>651.27508999999998</v>
      </c>
      <c r="AP24" s="47"/>
      <c r="AQ24" s="47">
        <f t="shared" si="10"/>
        <v>3579.2242000000001</v>
      </c>
      <c r="AR24" s="47">
        <f t="shared" si="11"/>
        <v>1454.38346</v>
      </c>
      <c r="AS24" s="47">
        <v>2311.6965500000001</v>
      </c>
      <c r="AT24" s="47">
        <v>967.56565999999998</v>
      </c>
      <c r="AU24" s="47">
        <v>1972.8715400000001</v>
      </c>
      <c r="AV24" s="47">
        <v>858.83379000000002</v>
      </c>
      <c r="AW24" s="47">
        <f t="shared" si="1"/>
        <v>437.30344999999988</v>
      </c>
      <c r="AX24" s="47" t="e">
        <f>#REF!-AT24</f>
        <v>#REF!</v>
      </c>
      <c r="AY24" s="47">
        <f t="shared" si="2"/>
        <v>1322.1284599999999</v>
      </c>
      <c r="AZ24" s="47" t="e">
        <f>AV24-#REF!</f>
        <v>#REF!</v>
      </c>
      <c r="BA24" s="70">
        <v>-124.37255999999999</v>
      </c>
      <c r="BB24" s="70">
        <v>-288.93889999999999</v>
      </c>
      <c r="BC24" s="70">
        <v>-199.16838000000001</v>
      </c>
      <c r="BD24" s="70">
        <v>0</v>
      </c>
      <c r="BE24" s="70">
        <v>-108.28343</v>
      </c>
      <c r="BF24" s="70">
        <v>-175.17302000000001</v>
      </c>
      <c r="BG24" s="70">
        <v>-118.50678000000001</v>
      </c>
      <c r="BH24" s="70">
        <v>0</v>
      </c>
      <c r="BI24" s="72">
        <v>4863.62554</v>
      </c>
      <c r="BJ24" s="72">
        <v>7029.0715300000002</v>
      </c>
      <c r="BK24" s="47"/>
      <c r="BL24" s="47">
        <f t="shared" si="12"/>
        <v>-3419.3725599999998</v>
      </c>
      <c r="BM24" s="47" t="e">
        <f>BB24-#REF!</f>
        <v>#REF!</v>
      </c>
      <c r="BN24" s="47" t="e">
        <f>BC24-#REF!</f>
        <v>#REF!</v>
      </c>
      <c r="BO24" s="47" t="e">
        <f>BD24-#REF!</f>
        <v>#REF!</v>
      </c>
      <c r="BP24" s="47" t="e">
        <f>BE24-#REF!</f>
        <v>#REF!</v>
      </c>
      <c r="BQ24" s="47">
        <f t="shared" si="3"/>
        <v>-2924.1730200000002</v>
      </c>
      <c r="BR24" s="47">
        <f t="shared" si="4"/>
        <v>-4398.5067799999997</v>
      </c>
      <c r="BS24" s="47" t="e">
        <f>BH24-#REF!</f>
        <v>#REF!</v>
      </c>
      <c r="BT24" s="47" t="e">
        <f>BI24-#REF!</f>
        <v>#REF!</v>
      </c>
      <c r="BU24" s="47" t="e">
        <f>BJ24-#REF!</f>
        <v>#REF!</v>
      </c>
      <c r="BV24" s="73"/>
      <c r="BW24" s="73"/>
      <c r="BY24" s="47">
        <v>3456</v>
      </c>
      <c r="BZ24" s="47"/>
      <c r="CA24" s="47" t="e">
        <f>ROUND(#REF!,0)</f>
        <v>#REF!</v>
      </c>
      <c r="CB24" s="47">
        <f t="shared" si="13"/>
        <v>3456</v>
      </c>
      <c r="CC24" s="47" t="e">
        <f>ROUND(#REF!,0)</f>
        <v>#REF!</v>
      </c>
      <c r="CD24" s="47">
        <f t="shared" si="14"/>
        <v>3295</v>
      </c>
      <c r="CE24" s="47" t="e">
        <f>ROUND(#REF!,0)</f>
        <v>#REF!</v>
      </c>
      <c r="CF24" s="47" t="e">
        <f>ROUND(#REF!,0)</f>
        <v>#REF!</v>
      </c>
      <c r="CG24" s="47">
        <f t="shared" si="15"/>
        <v>4280</v>
      </c>
      <c r="CH24" s="47" t="e">
        <f>ROUND(#REF!,0)</f>
        <v>#REF!</v>
      </c>
      <c r="CI24" s="47">
        <f t="shared" si="16"/>
        <v>2749</v>
      </c>
      <c r="CJ24" s="47" t="e">
        <f>ROUND(#REF!,0)</f>
        <v>#REF!</v>
      </c>
      <c r="CK24" s="47"/>
      <c r="CL24" s="47"/>
      <c r="CM24" s="47"/>
      <c r="CN24" s="47"/>
      <c r="CO24" s="47"/>
      <c r="CP24" s="47"/>
      <c r="CQ24" s="47">
        <v>4280</v>
      </c>
      <c r="CR24" s="47"/>
      <c r="CS24" s="47"/>
      <c r="CT24" s="47"/>
      <c r="CU24" s="47"/>
    </row>
    <row r="25" spans="4:103" ht="19.5">
      <c r="D25" s="57"/>
      <c r="E25" s="64" t="s">
        <v>52</v>
      </c>
      <c r="F25" s="65">
        <f t="shared" si="5"/>
        <v>4705</v>
      </c>
      <c r="G25" s="66">
        <v>1701</v>
      </c>
      <c r="H25" s="66">
        <v>2097</v>
      </c>
      <c r="I25" s="66">
        <v>7958</v>
      </c>
      <c r="J25" s="66">
        <v>6329</v>
      </c>
      <c r="K25" s="66">
        <v>8132</v>
      </c>
      <c r="L25" s="66">
        <f t="shared" si="6"/>
        <v>2171</v>
      </c>
      <c r="M25" s="66">
        <v>2335</v>
      </c>
      <c r="N25" s="66">
        <f t="shared" si="7"/>
        <v>1898</v>
      </c>
      <c r="O25" s="66">
        <v>7958</v>
      </c>
      <c r="P25" s="66">
        <v>8616</v>
      </c>
      <c r="Q25" s="66">
        <f t="shared" si="8"/>
        <v>2500</v>
      </c>
      <c r="R25" s="66">
        <v>2734</v>
      </c>
      <c r="S25" s="66">
        <f t="shared" si="9"/>
        <v>2182</v>
      </c>
      <c r="T25" s="66">
        <v>9232</v>
      </c>
      <c r="U25" s="66">
        <v>9844</v>
      </c>
      <c r="V25" s="67"/>
      <c r="W25" s="67"/>
      <c r="X25" s="66">
        <v>7662</v>
      </c>
      <c r="Y25" s="66">
        <v>6732</v>
      </c>
      <c r="Z25" s="66">
        <v>5787</v>
      </c>
      <c r="AA25" s="66">
        <v>6718</v>
      </c>
      <c r="AB25" s="67">
        <v>4496</v>
      </c>
      <c r="AC25" s="67">
        <v>1650</v>
      </c>
      <c r="AD25" s="67">
        <v>3452</v>
      </c>
      <c r="AE25" s="67">
        <v>1552</v>
      </c>
      <c r="AF25" s="67">
        <v>1915</v>
      </c>
      <c r="AG25" s="42">
        <f t="shared" si="0"/>
        <v>0.29880426306212632</v>
      </c>
      <c r="AH25" s="68">
        <v>9844</v>
      </c>
      <c r="AI25" s="47">
        <v>2106.27018</v>
      </c>
      <c r="AJ25" s="47">
        <v>2559.6687299999999</v>
      </c>
      <c r="AK25" s="47"/>
      <c r="AL25" s="47"/>
      <c r="AM25" s="47"/>
      <c r="AP25" s="47"/>
      <c r="AQ25" s="47"/>
      <c r="AR25" s="47"/>
      <c r="AS25" s="47"/>
      <c r="AT25" s="47"/>
      <c r="AU25" s="47"/>
      <c r="AV25" s="47"/>
      <c r="AW25" s="47"/>
      <c r="AX25" s="47"/>
      <c r="AY25" s="47"/>
      <c r="AZ25" s="47"/>
      <c r="BA25" s="70"/>
      <c r="BB25" s="70"/>
      <c r="BC25" s="70"/>
      <c r="BD25" s="70"/>
      <c r="BE25" s="70"/>
      <c r="BF25" s="70"/>
      <c r="BG25" s="70"/>
      <c r="BH25" s="70"/>
      <c r="BI25" s="72"/>
      <c r="BJ25" s="72"/>
      <c r="BK25" s="47"/>
      <c r="BL25" s="47"/>
      <c r="BM25" s="47"/>
      <c r="BN25" s="47"/>
      <c r="BO25" s="47"/>
      <c r="BP25" s="47"/>
      <c r="BQ25" s="47"/>
      <c r="BR25" s="47"/>
      <c r="BS25" s="47"/>
      <c r="BT25" s="47"/>
      <c r="BU25" s="47"/>
      <c r="BV25" s="73"/>
      <c r="BW25" s="73"/>
      <c r="BY25" s="47">
        <v>6329</v>
      </c>
      <c r="BZ25" s="47"/>
      <c r="CA25" s="47"/>
      <c r="CB25" s="47"/>
      <c r="CC25" s="47"/>
      <c r="CD25" s="47"/>
      <c r="CE25" s="47"/>
      <c r="CF25" s="47"/>
      <c r="CG25" s="47"/>
      <c r="CH25" s="47"/>
      <c r="CI25" s="47"/>
      <c r="CJ25" s="47"/>
      <c r="CK25" s="47"/>
      <c r="CL25" s="47"/>
      <c r="CM25" s="47"/>
      <c r="CN25" s="47"/>
      <c r="CO25" s="47"/>
      <c r="CP25" s="47"/>
      <c r="CQ25" s="47">
        <v>7662</v>
      </c>
      <c r="CR25" s="47"/>
      <c r="CS25" s="47"/>
      <c r="CT25" s="47"/>
      <c r="CU25" s="47"/>
    </row>
    <row r="26" spans="4:103" ht="19.5">
      <c r="D26" s="57"/>
      <c r="E26" s="64" t="s">
        <v>281</v>
      </c>
      <c r="F26" s="65">
        <f t="shared" si="5"/>
        <v>564.44233999999994</v>
      </c>
      <c r="G26" s="96">
        <v>0</v>
      </c>
      <c r="H26" s="96">
        <v>177.94597999999999</v>
      </c>
      <c r="I26" s="97">
        <v>564.44233999999994</v>
      </c>
      <c r="J26" s="96">
        <v>1471.3942400000001</v>
      </c>
      <c r="K26" s="97">
        <v>1715.33195</v>
      </c>
      <c r="L26" s="66">
        <f t="shared" si="6"/>
        <v>564.44233999999994</v>
      </c>
      <c r="M26" s="66">
        <f>Z26-AD26</f>
        <v>0</v>
      </c>
      <c r="N26" s="66">
        <f t="shared" si="7"/>
        <v>6.2365199999999277</v>
      </c>
      <c r="O26" s="97">
        <v>564.44233999999994</v>
      </c>
      <c r="P26" s="97">
        <v>939.81</v>
      </c>
      <c r="Q26" s="66">
        <f t="shared" si="8"/>
        <v>140.75</v>
      </c>
      <c r="R26" s="66">
        <v>0</v>
      </c>
      <c r="S26" s="66">
        <v>0</v>
      </c>
      <c r="T26" s="97">
        <v>140.75</v>
      </c>
      <c r="U26" s="97">
        <v>297.36928999999998</v>
      </c>
      <c r="V26" s="98"/>
      <c r="W26" s="98"/>
      <c r="X26" s="97">
        <v>291.13094000000001</v>
      </c>
      <c r="Y26" s="97"/>
      <c r="Z26" s="97">
        <v>0</v>
      </c>
      <c r="AA26" s="97">
        <v>933.57348000000002</v>
      </c>
      <c r="AB26" s="98">
        <v>933.44826</v>
      </c>
      <c r="AC26" s="98">
        <v>0</v>
      </c>
      <c r="AD26" s="98">
        <v>0</v>
      </c>
      <c r="AE26" s="98">
        <v>0</v>
      </c>
      <c r="AF26" s="98">
        <v>0</v>
      </c>
      <c r="AG26" s="42" t="e">
        <f t="shared" si="0"/>
        <v>#DIV/0!</v>
      </c>
      <c r="AH26" s="68">
        <v>297.36928999999998</v>
      </c>
      <c r="AI26" s="47">
        <v>0</v>
      </c>
      <c r="AJ26" s="47">
        <v>0</v>
      </c>
      <c r="AK26" s="47"/>
      <c r="AL26" s="47"/>
      <c r="AM26" s="47"/>
      <c r="AP26" s="47"/>
      <c r="AQ26" s="47"/>
      <c r="AR26" s="47"/>
      <c r="AS26" s="47"/>
      <c r="AT26" s="47"/>
      <c r="AU26" s="47"/>
      <c r="AV26" s="47"/>
      <c r="AW26" s="47"/>
      <c r="AX26" s="47"/>
      <c r="AY26" s="47"/>
      <c r="AZ26" s="47"/>
      <c r="BA26" s="70"/>
      <c r="BB26" s="70"/>
      <c r="BC26" s="70"/>
      <c r="BD26" s="70"/>
      <c r="BE26" s="70"/>
      <c r="BF26" s="70"/>
      <c r="BG26" s="70"/>
      <c r="BH26" s="70"/>
      <c r="BI26" s="72"/>
      <c r="BJ26" s="72"/>
      <c r="BK26" s="47"/>
      <c r="BL26" s="47"/>
      <c r="BM26" s="47"/>
      <c r="BN26" s="47"/>
      <c r="BO26" s="47"/>
      <c r="BP26" s="47"/>
      <c r="BQ26" s="47"/>
      <c r="BR26" s="47"/>
      <c r="BS26" s="47"/>
      <c r="BT26" s="47"/>
      <c r="BU26" s="47"/>
      <c r="BV26" s="73"/>
      <c r="BW26" s="73"/>
      <c r="BY26" s="47">
        <v>1471.3942400000001</v>
      </c>
      <c r="BZ26" s="47"/>
      <c r="CA26" s="47"/>
      <c r="CB26" s="47">
        <f>ROUND(J26,0)</f>
        <v>1471</v>
      </c>
      <c r="CC26" s="47" t="e">
        <f>ROUND(#REF!,0)</f>
        <v>#REF!</v>
      </c>
      <c r="CD26" s="47"/>
      <c r="CE26" s="47" t="e">
        <f>ROUND(#REF!,0)</f>
        <v>#REF!</v>
      </c>
      <c r="CF26" s="47"/>
      <c r="CG26" s="47">
        <f>ROUND(X26,0)</f>
        <v>291</v>
      </c>
      <c r="CH26" s="47"/>
      <c r="CI26" s="47"/>
      <c r="CJ26" s="47" t="e">
        <f>ROUND(#REF!,0)</f>
        <v>#REF!</v>
      </c>
      <c r="CK26" s="47"/>
      <c r="CL26" s="47"/>
      <c r="CM26" s="47"/>
      <c r="CN26" s="47"/>
      <c r="CO26" s="47"/>
      <c r="CP26" s="47"/>
      <c r="CQ26" s="47">
        <v>291.13094000000001</v>
      </c>
      <c r="CR26" s="47"/>
      <c r="CS26" s="47"/>
      <c r="CT26" s="47"/>
      <c r="CU26" s="47"/>
    </row>
    <row r="27" spans="4:103" ht="19.5">
      <c r="D27" s="57"/>
      <c r="E27" s="64" t="s">
        <v>53</v>
      </c>
      <c r="F27" s="65">
        <f t="shared" si="5"/>
        <v>3753.5576600000004</v>
      </c>
      <c r="G27" s="66">
        <v>1386</v>
      </c>
      <c r="H27" s="66">
        <v>1456.05402</v>
      </c>
      <c r="I27" s="66">
        <v>6430.5576600000004</v>
      </c>
      <c r="J27" s="66">
        <v>4339.6057600000004</v>
      </c>
      <c r="K27" s="66">
        <v>5906.6680500000002</v>
      </c>
      <c r="L27" s="66">
        <f t="shared" si="6"/>
        <v>1659.5576600000004</v>
      </c>
      <c r="M27" s="66">
        <v>1894</v>
      </c>
      <c r="N27" s="66">
        <f>P27-AA27-2</f>
        <v>1677.4969899999996</v>
      </c>
      <c r="O27" s="66">
        <v>6430.5576600000004</v>
      </c>
      <c r="P27" s="66">
        <f>6525.92351-130</f>
        <v>6395.9235099999996</v>
      </c>
      <c r="Q27" s="66">
        <f t="shared" si="8"/>
        <v>1871.25</v>
      </c>
      <c r="R27" s="66">
        <v>2153</v>
      </c>
      <c r="S27" s="66">
        <v>1857</v>
      </c>
      <c r="T27" s="66">
        <v>7221.25</v>
      </c>
      <c r="U27" s="66">
        <v>7419.6307100000004</v>
      </c>
      <c r="V27" s="67"/>
      <c r="W27" s="67"/>
      <c r="X27" s="66">
        <v>5568.86906</v>
      </c>
      <c r="Y27" s="66">
        <v>5350</v>
      </c>
      <c r="Z27" s="66">
        <v>4771</v>
      </c>
      <c r="AA27" s="66">
        <v>4716.42652</v>
      </c>
      <c r="AB27" s="67">
        <v>3145.5517399999999</v>
      </c>
      <c r="AC27" s="67">
        <v>1397</v>
      </c>
      <c r="AD27" s="67">
        <v>2877</v>
      </c>
      <c r="AE27" s="67">
        <v>1291</v>
      </c>
      <c r="AF27" s="67">
        <v>1581</v>
      </c>
      <c r="AG27" s="42">
        <f t="shared" si="0"/>
        <v>0.60767218831734959</v>
      </c>
      <c r="AH27" s="99">
        <v>7419.6307100000004</v>
      </c>
      <c r="AI27" s="47">
        <v>1443.7895593999999</v>
      </c>
      <c r="AJ27" s="47">
        <v>1740.12878</v>
      </c>
      <c r="AK27" s="47">
        <v>2279.5064244</v>
      </c>
      <c r="AL27" s="47">
        <v>2770.45757</v>
      </c>
      <c r="AM27" s="47"/>
      <c r="AN27" s="69">
        <v>876.38567999999998</v>
      </c>
      <c r="AO27" s="69">
        <v>760.12144999999998</v>
      </c>
      <c r="AP27" s="47"/>
      <c r="AQ27" s="47">
        <f>X27-AN27</f>
        <v>4692.4833799999997</v>
      </c>
      <c r="AR27" s="47">
        <f>J27-AK27</f>
        <v>2060.0993356000004</v>
      </c>
      <c r="AS27" s="47">
        <v>2799.2025699999999</v>
      </c>
      <c r="AT27" s="47">
        <v>1154.7754399999999</v>
      </c>
      <c r="AU27" s="47">
        <v>2308.2514243999999</v>
      </c>
      <c r="AV27" s="47">
        <v>987.38242549999995</v>
      </c>
      <c r="AW27" s="47">
        <f t="shared" ref="AW27:AW37" si="17">Y27-AS27</f>
        <v>2550.7974300000001</v>
      </c>
      <c r="AX27" s="47" t="e">
        <f>#REF!-AT27</f>
        <v>#REF!</v>
      </c>
      <c r="AY27" s="47">
        <f t="shared" ref="AY27:AY37" si="18">I27-AU27</f>
        <v>4122.3062356000009</v>
      </c>
      <c r="AZ27" s="47" t="e">
        <f>AV27-#REF!</f>
        <v>#REF!</v>
      </c>
      <c r="BA27" s="70">
        <v>79.254454600000003</v>
      </c>
      <c r="BB27" s="70">
        <v>-1153.1147278999999</v>
      </c>
      <c r="BC27" s="70">
        <v>-252.58904949999999</v>
      </c>
      <c r="BD27" s="70">
        <v>0</v>
      </c>
      <c r="BE27" s="70">
        <v>193.08914999999999</v>
      </c>
      <c r="BF27" s="70">
        <v>-1359.0516299999999</v>
      </c>
      <c r="BG27" s="70">
        <v>-54.100240000000703</v>
      </c>
      <c r="BH27" s="70">
        <v>0</v>
      </c>
      <c r="BI27" s="72">
        <v>9266.5186599999997</v>
      </c>
      <c r="BJ27" s="72">
        <v>10330.041209999999</v>
      </c>
      <c r="BK27" s="47"/>
      <c r="BL27" s="47">
        <f>BA27-I27</f>
        <v>-6351.3032054000005</v>
      </c>
      <c r="BM27" s="47" t="e">
        <f>BB27-#REF!</f>
        <v>#REF!</v>
      </c>
      <c r="BN27" s="47" t="e">
        <f>BC27-#REF!</f>
        <v>#REF!</v>
      </c>
      <c r="BO27" s="47" t="e">
        <f>BD27-#REF!</f>
        <v>#REF!</v>
      </c>
      <c r="BP27" s="47" t="e">
        <f>BE27-#REF!</f>
        <v>#REF!</v>
      </c>
      <c r="BQ27" s="47">
        <f>BF27-Y27</f>
        <v>-6709.0516299999999</v>
      </c>
      <c r="BR27" s="47">
        <f>BG27-X27</f>
        <v>-5622.9693000000007</v>
      </c>
      <c r="BS27" s="47" t="e">
        <f>BH27-#REF!</f>
        <v>#REF!</v>
      </c>
      <c r="BT27" s="47" t="e">
        <f>BI27-#REF!</f>
        <v>#REF!</v>
      </c>
      <c r="BU27" s="47" t="e">
        <f>BJ27-#REF!</f>
        <v>#REF!</v>
      </c>
      <c r="BV27" s="73"/>
      <c r="BW27" s="73"/>
      <c r="BY27" s="47">
        <v>4339.6057600000004</v>
      </c>
      <c r="BZ27" s="47"/>
      <c r="CA27" s="47" t="e">
        <f>ROUND(#REF!,0)</f>
        <v>#REF!</v>
      </c>
      <c r="CB27" s="47">
        <f>ROUND(J27,0)</f>
        <v>4340</v>
      </c>
      <c r="CC27" s="47" t="e">
        <f>ROUND(#REF!,0)</f>
        <v>#REF!</v>
      </c>
      <c r="CD27" s="47">
        <f>ROUND(I27,0)</f>
        <v>6431</v>
      </c>
      <c r="CE27" s="47" t="e">
        <f>ROUND(#REF!,0)</f>
        <v>#REF!</v>
      </c>
      <c r="CF27" s="47" t="e">
        <f>ROUND(#REF!,0)</f>
        <v>#REF!</v>
      </c>
      <c r="CG27" s="47">
        <f>ROUND(X27,0)</f>
        <v>5569</v>
      </c>
      <c r="CH27" s="47" t="e">
        <f>ROUND(#REF!,0)</f>
        <v>#REF!</v>
      </c>
      <c r="CI27" s="47">
        <f>ROUND(Y27,0)</f>
        <v>5350</v>
      </c>
      <c r="CJ27" s="47" t="e">
        <f>ROUND(#REF!,0)</f>
        <v>#REF!</v>
      </c>
      <c r="CK27" s="47"/>
      <c r="CL27" s="47"/>
      <c r="CM27" s="47"/>
      <c r="CN27" s="47"/>
      <c r="CO27" s="47"/>
      <c r="CP27" s="47"/>
      <c r="CQ27" s="47">
        <v>5568.86906</v>
      </c>
      <c r="CR27" s="47"/>
      <c r="CS27" s="47"/>
      <c r="CT27" s="47"/>
      <c r="CU27" s="47"/>
      <c r="CW27" s="100">
        <f>U27/100-8.75</f>
        <v>65.446307099999999</v>
      </c>
      <c r="CX27" s="101">
        <f>Y27/100-3.45</f>
        <v>50.05</v>
      </c>
      <c r="CY27" s="100">
        <f>CX27*4</f>
        <v>200.2</v>
      </c>
    </row>
    <row r="28" spans="4:103" ht="19.5">
      <c r="D28" s="57"/>
      <c r="E28" s="58" t="s">
        <v>54</v>
      </c>
      <c r="F28" s="74">
        <f>SUM(F19:F27)</f>
        <v>15986</v>
      </c>
      <c r="G28" s="74">
        <f>SUM(G19:G27)</f>
        <v>5730</v>
      </c>
      <c r="H28" s="75">
        <f>SUM(H19:H27)</f>
        <v>6915</v>
      </c>
      <c r="I28" s="75">
        <f t="array" ref="I28">SUM(ROUND(I18:I27,0))</f>
        <v>27205</v>
      </c>
      <c r="J28" s="75">
        <f t="array" ref="J28">SUM(ROUND(J18:J27,0))</f>
        <v>21898</v>
      </c>
      <c r="K28" s="75">
        <v>28333</v>
      </c>
      <c r="L28" s="76">
        <f>SUM(L19:L27)</f>
        <v>7841</v>
      </c>
      <c r="M28" s="76">
        <f>SUM(M19:M27)</f>
        <v>7681</v>
      </c>
      <c r="N28" s="76">
        <f>SUM(N19:N27)</f>
        <v>6461.73351</v>
      </c>
      <c r="O28" s="75">
        <f t="array" ref="O28">SUM(ROUND(O18:O27,0))</f>
        <v>27205</v>
      </c>
      <c r="P28" s="76">
        <f>SUM(P19:P27)</f>
        <v>28834.733510000002</v>
      </c>
      <c r="Q28" s="76">
        <f>SUM(Q19:Q27)</f>
        <v>10407</v>
      </c>
      <c r="R28" s="76">
        <f>SUM(R19:R27)</f>
        <v>9993</v>
      </c>
      <c r="S28" s="75">
        <f>SUM(S19:S27)</f>
        <v>7694</v>
      </c>
      <c r="T28" s="75">
        <f t="array" ref="T28">SUM(ROUND(T18:T27,0))</f>
        <v>34248</v>
      </c>
      <c r="U28" s="75">
        <f t="array" ref="U28">SUM(ROUND(U18:U27,0))</f>
        <v>36387</v>
      </c>
      <c r="V28" s="77"/>
      <c r="W28" s="77"/>
      <c r="X28" s="75">
        <f t="array" ref="X28">SUM(ROUND(X18:X27,0))</f>
        <v>28693</v>
      </c>
      <c r="Y28" s="75">
        <f t="array" ref="Y28">SUM(ROUND(Y18:Y27,0))</f>
        <v>23841</v>
      </c>
      <c r="Z28" s="76">
        <f>SUM(Z19:Z27)</f>
        <v>19364</v>
      </c>
      <c r="AA28" s="76">
        <f>SUM(AA19:AA27)</f>
        <v>22371</v>
      </c>
      <c r="AB28" s="78">
        <f>SUM(AB19:AB27)</f>
        <v>15327</v>
      </c>
      <c r="AC28" s="74">
        <f>SUM(AC19:AC27)</f>
        <v>5745</v>
      </c>
      <c r="AD28" s="74">
        <f>SUM(AD19:AD27)</f>
        <v>11683</v>
      </c>
      <c r="AE28" s="75">
        <f t="array" ref="AE28">SUM(ROUND(AE18:AE27,0))</f>
        <v>5489</v>
      </c>
      <c r="AF28" s="75">
        <f t="array" ref="AF28">SUM(ROUND(AF18:AF27,0))</f>
        <v>6903</v>
      </c>
      <c r="AG28" s="42" t="e">
        <f t="shared" si="0"/>
        <v>#DIV/0!</v>
      </c>
      <c r="AH28" s="79">
        <v>36387</v>
      </c>
      <c r="AI28" s="47">
        <v>6328.8382398000003</v>
      </c>
      <c r="AJ28" s="47">
        <v>8077.76314</v>
      </c>
      <c r="AK28" s="47">
        <v>8638.4735221999999</v>
      </c>
      <c r="AL28" s="47">
        <v>14198.103370000001</v>
      </c>
      <c r="AM28" s="101"/>
      <c r="AN28" s="69">
        <v>4160.6052399999999</v>
      </c>
      <c r="AO28" s="69">
        <v>4626</v>
      </c>
      <c r="AP28" s="47"/>
      <c r="AQ28" s="47"/>
      <c r="AR28" s="47"/>
      <c r="AS28" s="47">
        <v>14057.658369999999</v>
      </c>
      <c r="AT28" s="47">
        <v>5271.3993505773396</v>
      </c>
      <c r="AU28" s="47">
        <v>8496.2835221999994</v>
      </c>
      <c r="AV28" s="47">
        <v>3790.1484354999998</v>
      </c>
      <c r="AW28" s="47">
        <f t="shared" si="17"/>
        <v>9783.3416300000008</v>
      </c>
      <c r="AX28" s="47" t="e">
        <f>#REF!-AT28</f>
        <v>#REF!</v>
      </c>
      <c r="AY28" s="47">
        <f t="shared" si="18"/>
        <v>18708.716477800001</v>
      </c>
      <c r="AZ28" s="47" t="e">
        <f>AV28-#REF!</f>
        <v>#REF!</v>
      </c>
      <c r="BA28" s="70">
        <v>-133.6115843</v>
      </c>
      <c r="BB28" s="70">
        <v>-3489.2882988000001</v>
      </c>
      <c r="BC28" s="70">
        <v>-540.26486580000005</v>
      </c>
      <c r="BD28" s="70">
        <v>0</v>
      </c>
      <c r="BE28" s="70">
        <v>-637.20955000000004</v>
      </c>
      <c r="BF28" s="70">
        <v>-4085.8769000000002</v>
      </c>
      <c r="BG28" s="70">
        <v>17.583379999999998</v>
      </c>
      <c r="BH28" s="70">
        <v>0</v>
      </c>
      <c r="BI28" s="80">
        <v>38449.437830000003</v>
      </c>
      <c r="BJ28" s="80">
        <v>44857.712220000001</v>
      </c>
      <c r="BK28" s="47"/>
      <c r="BL28" s="47" t="e">
        <f>BA28-#REF!</f>
        <v>#REF!</v>
      </c>
      <c r="BM28" s="47" t="e">
        <f>BB28-#REF!</f>
        <v>#REF!</v>
      </c>
      <c r="BN28" s="47" t="e">
        <f>BC28-#REF!</f>
        <v>#REF!</v>
      </c>
      <c r="BO28" s="47" t="e">
        <f>BD28-#REF!</f>
        <v>#REF!</v>
      </c>
      <c r="BP28" s="47" t="e">
        <f>BE28-#REF!</f>
        <v>#REF!</v>
      </c>
      <c r="BQ28" s="47">
        <f>BF28-Y28</f>
        <v>-27926.876899999999</v>
      </c>
      <c r="BR28" s="47">
        <f>BG28-X28</f>
        <v>-28675.41662</v>
      </c>
      <c r="BS28" s="47" t="e">
        <f>BH28-#REF!</f>
        <v>#REF!</v>
      </c>
      <c r="BT28" s="47" t="e">
        <f>BI28-#REF!</f>
        <v>#REF!</v>
      </c>
      <c r="BU28" s="47" t="e">
        <f>BJ28-#REF!</f>
        <v>#REF!</v>
      </c>
      <c r="BV28" s="81"/>
      <c r="BW28" s="81"/>
      <c r="BY28" s="47">
        <v>21898</v>
      </c>
      <c r="BZ28" s="47"/>
      <c r="CA28" s="47" t="e">
        <f>ROUND(#REF!,0)</f>
        <v>#REF!</v>
      </c>
      <c r="CB28" s="47">
        <f>ROUND(J28,0)</f>
        <v>21898</v>
      </c>
      <c r="CC28" s="47" t="e">
        <f>ROUND(#REF!,0)</f>
        <v>#REF!</v>
      </c>
      <c r="CD28" s="47">
        <f>ROUND(I28,0)</f>
        <v>27205</v>
      </c>
      <c r="CE28" s="47" t="e">
        <f>ROUND(#REF!,0)</f>
        <v>#REF!</v>
      </c>
      <c r="CF28" s="47" t="e">
        <f>ROUND(#REF!,0)</f>
        <v>#REF!</v>
      </c>
      <c r="CG28" s="47">
        <f>ROUND(X28,0)</f>
        <v>28693</v>
      </c>
      <c r="CH28" s="47" t="e">
        <f>ROUND(#REF!,0)</f>
        <v>#REF!</v>
      </c>
      <c r="CI28" s="47">
        <f>ROUND(Y28,0)</f>
        <v>23841</v>
      </c>
      <c r="CJ28" s="47" t="e">
        <f>ROUND(#REF!,0)</f>
        <v>#REF!</v>
      </c>
      <c r="CK28" s="47"/>
      <c r="CL28" s="47"/>
      <c r="CM28" s="47"/>
      <c r="CN28" s="47"/>
      <c r="CO28" s="47"/>
      <c r="CP28" s="47"/>
      <c r="CQ28" s="47">
        <v>28693</v>
      </c>
      <c r="CR28" s="47"/>
      <c r="CS28" s="47"/>
      <c r="CT28" s="47"/>
      <c r="CU28" s="47"/>
    </row>
    <row r="29" spans="4:103" ht="6" customHeight="1">
      <c r="D29" s="57"/>
      <c r="E29" s="64"/>
      <c r="F29" s="102"/>
      <c r="G29" s="64"/>
      <c r="H29" s="64"/>
      <c r="I29" s="82"/>
      <c r="J29" s="82"/>
      <c r="K29" s="82"/>
      <c r="L29" s="82"/>
      <c r="M29" s="82"/>
      <c r="N29" s="82"/>
      <c r="O29" s="82"/>
      <c r="P29" s="82"/>
      <c r="Q29" s="82"/>
      <c r="R29" s="82"/>
      <c r="S29" s="82"/>
      <c r="T29" s="82"/>
      <c r="U29" s="82"/>
      <c r="V29" s="83"/>
      <c r="W29" s="83"/>
      <c r="X29" s="84"/>
      <c r="Y29" s="82"/>
      <c r="Z29" s="82"/>
      <c r="AA29" s="82"/>
      <c r="AB29" s="83"/>
      <c r="AC29" s="83"/>
      <c r="AD29" s="83"/>
      <c r="AE29" s="83"/>
      <c r="AF29" s="83"/>
      <c r="AG29" s="42">
        <f t="shared" si="0"/>
        <v>-0.13116057233704292</v>
      </c>
      <c r="AH29" s="85"/>
      <c r="AI29" s="47"/>
      <c r="AJ29" s="47"/>
      <c r="AK29" s="47"/>
      <c r="AL29" s="47"/>
      <c r="AM29" s="47"/>
      <c r="AP29" s="47"/>
      <c r="AQ29" s="47"/>
      <c r="AR29" s="47"/>
      <c r="AS29" s="47"/>
      <c r="AT29" s="47"/>
      <c r="AU29" s="47"/>
      <c r="AV29" s="47"/>
      <c r="AW29" s="47">
        <f t="shared" si="17"/>
        <v>0</v>
      </c>
      <c r="AX29" s="47" t="e">
        <f>#REF!-AT29</f>
        <v>#REF!</v>
      </c>
      <c r="AY29" s="47">
        <f t="shared" si="18"/>
        <v>0</v>
      </c>
      <c r="AZ29" s="47" t="e">
        <f>AV29-#REF!</f>
        <v>#REF!</v>
      </c>
      <c r="BA29" s="70"/>
      <c r="BB29" s="70"/>
      <c r="BC29" s="70"/>
      <c r="BD29" s="70"/>
      <c r="BE29" s="70"/>
      <c r="BF29" s="70"/>
      <c r="BG29" s="70"/>
      <c r="BH29" s="70"/>
      <c r="BI29" s="86"/>
      <c r="BJ29" s="86"/>
      <c r="BK29" s="47"/>
      <c r="BL29" s="47"/>
      <c r="BM29" s="47"/>
      <c r="BN29" s="47"/>
      <c r="BO29" s="47"/>
      <c r="BP29" s="47"/>
      <c r="BQ29" s="47"/>
      <c r="BR29" s="47"/>
      <c r="BS29" s="47"/>
      <c r="BT29" s="47"/>
      <c r="BU29" s="47"/>
      <c r="BV29" s="87"/>
      <c r="BW29" s="87"/>
      <c r="BY29" s="47"/>
      <c r="BZ29" s="47"/>
      <c r="CA29" s="47"/>
      <c r="CB29" s="47"/>
      <c r="CC29" s="47"/>
      <c r="CD29" s="47"/>
      <c r="CE29" s="47"/>
      <c r="CF29" s="47"/>
      <c r="CG29" s="47"/>
      <c r="CH29" s="47"/>
      <c r="CI29" s="47"/>
      <c r="CJ29" s="47"/>
      <c r="CK29" s="47"/>
      <c r="CL29" s="47"/>
      <c r="CM29" s="47"/>
      <c r="CN29" s="47"/>
      <c r="CO29" s="47"/>
      <c r="CP29" s="47"/>
      <c r="CQ29" s="47"/>
      <c r="CR29" s="47"/>
      <c r="CS29" s="47"/>
      <c r="CT29" s="47"/>
      <c r="CU29" s="47"/>
    </row>
    <row r="30" spans="4:103" ht="38.25" customHeight="1">
      <c r="D30" s="57">
        <v>3</v>
      </c>
      <c r="E30" s="58" t="s">
        <v>55</v>
      </c>
      <c r="F30" s="103">
        <f>F15-F28</f>
        <v>2062</v>
      </c>
      <c r="G30" s="103">
        <f>G15-G28</f>
        <v>1582</v>
      </c>
      <c r="H30" s="104">
        <f>H15-H28</f>
        <v>201</v>
      </c>
      <c r="I30" s="104">
        <f>I15-I28</f>
        <v>5087</v>
      </c>
      <c r="J30" s="104">
        <f>J15-J28</f>
        <v>-552</v>
      </c>
      <c r="K30" s="104">
        <v>-276</v>
      </c>
      <c r="L30" s="105">
        <f>L15-L28</f>
        <v>297</v>
      </c>
      <c r="M30" s="105">
        <f>M15-M28</f>
        <v>1541</v>
      </c>
      <c r="N30" s="105">
        <f>N15-N28</f>
        <v>652.26648999999998</v>
      </c>
      <c r="O30" s="104">
        <f>O15-O28</f>
        <v>5087</v>
      </c>
      <c r="P30" s="105">
        <f t="shared" ref="P30:U30" si="19">P15-P28</f>
        <v>1034.2664899999982</v>
      </c>
      <c r="Q30" s="105">
        <f t="shared" si="19"/>
        <v>1516</v>
      </c>
      <c r="R30" s="105">
        <f t="shared" si="19"/>
        <v>1844</v>
      </c>
      <c r="S30" s="105">
        <f t="shared" si="19"/>
        <v>1147</v>
      </c>
      <c r="T30" s="104">
        <f>T15-T28</f>
        <v>6760</v>
      </c>
      <c r="U30" s="104">
        <f t="shared" si="19"/>
        <v>3388</v>
      </c>
      <c r="V30" s="77"/>
      <c r="W30" s="77"/>
      <c r="X30" s="104">
        <f t="shared" ref="X30:AF30" si="20">X15-X28</f>
        <v>2241</v>
      </c>
      <c r="Y30" s="104">
        <f t="shared" si="20"/>
        <v>5244</v>
      </c>
      <c r="Z30" s="105">
        <f t="shared" si="20"/>
        <v>4790</v>
      </c>
      <c r="AA30" s="105">
        <f t="shared" si="20"/>
        <v>384</v>
      </c>
      <c r="AB30" s="106">
        <f t="shared" si="20"/>
        <v>-121</v>
      </c>
      <c r="AC30" s="103">
        <f t="shared" si="20"/>
        <v>1574</v>
      </c>
      <c r="AD30" s="103">
        <f t="shared" si="20"/>
        <v>3249</v>
      </c>
      <c r="AE30" s="104">
        <f t="shared" si="20"/>
        <v>1443</v>
      </c>
      <c r="AF30" s="104">
        <f t="shared" si="20"/>
        <v>1631</v>
      </c>
      <c r="AG30" s="42">
        <f t="shared" si="0"/>
        <v>0.25910931174089069</v>
      </c>
      <c r="AH30" s="99">
        <v>3388</v>
      </c>
      <c r="AI30" s="47">
        <v>527.83886870000003</v>
      </c>
      <c r="AJ30" s="47">
        <v>977.39549</v>
      </c>
      <c r="AK30" s="47">
        <v>-3531.5191217000001</v>
      </c>
      <c r="AL30" s="47">
        <v>-3524.1127700000002</v>
      </c>
      <c r="AM30" s="47"/>
      <c r="AN30" s="69">
        <v>-1515.4382499999999</v>
      </c>
      <c r="AO30" s="69">
        <v>-1809</v>
      </c>
      <c r="AP30" s="47"/>
      <c r="AQ30" s="47"/>
      <c r="AR30" s="47"/>
      <c r="AS30" s="47">
        <v>-3383.9227700000001</v>
      </c>
      <c r="AT30" s="47">
        <v>-60.999020577340197</v>
      </c>
      <c r="AU30" s="47">
        <v>-3390.3291217000001</v>
      </c>
      <c r="AV30" s="47">
        <v>-158.00467169999999</v>
      </c>
      <c r="AW30" s="47">
        <f t="shared" si="17"/>
        <v>8627.922770000001</v>
      </c>
      <c r="AX30" s="47" t="e">
        <f>#REF!-AT30</f>
        <v>#REF!</v>
      </c>
      <c r="AY30" s="47">
        <f t="shared" si="18"/>
        <v>8477.3291217000005</v>
      </c>
      <c r="AZ30" s="47" t="e">
        <f>AV30-#REF!</f>
        <v>#REF!</v>
      </c>
      <c r="BA30" s="70">
        <v>201.1024616</v>
      </c>
      <c r="BB30" s="70">
        <v>-4064.27098539999</v>
      </c>
      <c r="BC30" s="70">
        <v>-185.63734299999899</v>
      </c>
      <c r="BD30" s="70">
        <v>0</v>
      </c>
      <c r="BE30" s="70">
        <v>133.609849999999</v>
      </c>
      <c r="BF30" s="70">
        <v>-5069.8213599999999</v>
      </c>
      <c r="BG30" s="70">
        <v>-180.82486000000401</v>
      </c>
      <c r="BH30" s="70">
        <v>0</v>
      </c>
      <c r="BI30" s="107">
        <v>11942.959860000001</v>
      </c>
      <c r="BJ30" s="107">
        <v>16827.414489999999</v>
      </c>
      <c r="BK30" s="47"/>
      <c r="BL30" s="47" t="e">
        <f>BA30-#REF!</f>
        <v>#REF!</v>
      </c>
      <c r="BM30" s="47" t="e">
        <f>BB30-#REF!</f>
        <v>#REF!</v>
      </c>
      <c r="BN30" s="47" t="e">
        <f>BC30-#REF!</f>
        <v>#REF!</v>
      </c>
      <c r="BO30" s="47" t="e">
        <f>BD30-#REF!</f>
        <v>#REF!</v>
      </c>
      <c r="BP30" s="47" t="e">
        <f>BE30-#REF!</f>
        <v>#REF!</v>
      </c>
      <c r="BQ30" s="47">
        <f>BF30-Y30</f>
        <v>-10313.82136</v>
      </c>
      <c r="BR30" s="47">
        <f>BG30-X30</f>
        <v>-2421.8248600000038</v>
      </c>
      <c r="BS30" s="47" t="e">
        <f>BH30-#REF!</f>
        <v>#REF!</v>
      </c>
      <c r="BT30" s="47" t="e">
        <f>BI30-#REF!</f>
        <v>#REF!</v>
      </c>
      <c r="BU30" s="47" t="e">
        <f>BJ30-#REF!</f>
        <v>#REF!</v>
      </c>
      <c r="BV30" s="81"/>
      <c r="BW30" s="81"/>
      <c r="BY30" s="47">
        <v>-552</v>
      </c>
      <c r="BZ30" s="47"/>
      <c r="CA30" s="47" t="e">
        <f>ROUND(#REF!,0)</f>
        <v>#REF!</v>
      </c>
      <c r="CB30" s="47">
        <f t="shared" ref="CB30:CB38" si="21">ROUND(J30,0)</f>
        <v>-552</v>
      </c>
      <c r="CC30" s="47" t="e">
        <f>ROUND(#REF!,0)</f>
        <v>#REF!</v>
      </c>
      <c r="CD30" s="47">
        <f t="shared" ref="CD30:CD37" si="22">ROUND(I30,0)</f>
        <v>5087</v>
      </c>
      <c r="CE30" s="47" t="e">
        <f>ROUND(#REF!,0)</f>
        <v>#REF!</v>
      </c>
      <c r="CF30" s="47" t="e">
        <f>ROUND(#REF!,0)</f>
        <v>#REF!</v>
      </c>
      <c r="CG30" s="47">
        <f t="shared" ref="CG30:CG38" si="23">ROUND(X30,0)</f>
        <v>2241</v>
      </c>
      <c r="CH30" s="47" t="e">
        <f>ROUND(#REF!,0)</f>
        <v>#REF!</v>
      </c>
      <c r="CI30" s="47">
        <f t="shared" ref="CI30:CI37" si="24">ROUND(Y30,0)</f>
        <v>5244</v>
      </c>
      <c r="CJ30" s="47" t="e">
        <f>ROUND(#REF!,0)</f>
        <v>#REF!</v>
      </c>
      <c r="CK30" s="47"/>
      <c r="CL30" s="47"/>
      <c r="CM30" s="47"/>
      <c r="CN30" s="47"/>
      <c r="CO30" s="47"/>
      <c r="CP30" s="47"/>
      <c r="CQ30" s="47">
        <v>2241</v>
      </c>
      <c r="CR30" s="47"/>
      <c r="CS30" s="47"/>
      <c r="CT30" s="47"/>
      <c r="CU30" s="47"/>
    </row>
    <row r="31" spans="4:103" ht="4.5" customHeight="1">
      <c r="D31" s="57"/>
      <c r="E31" s="64"/>
      <c r="F31" s="102"/>
      <c r="G31" s="64"/>
      <c r="H31" s="64"/>
      <c r="I31" s="82"/>
      <c r="J31" s="82"/>
      <c r="K31" s="82"/>
      <c r="L31" s="82"/>
      <c r="M31" s="82"/>
      <c r="N31" s="82"/>
      <c r="O31" s="82"/>
      <c r="P31" s="82"/>
      <c r="Q31" s="82"/>
      <c r="R31" s="82"/>
      <c r="S31" s="82"/>
      <c r="T31" s="82"/>
      <c r="U31" s="82"/>
      <c r="V31" s="83"/>
      <c r="W31" s="83"/>
      <c r="X31" s="84"/>
      <c r="Y31" s="82"/>
      <c r="Z31" s="82"/>
      <c r="AA31" s="82"/>
      <c r="AB31" s="83"/>
      <c r="AC31" s="83"/>
      <c r="AD31" s="83"/>
      <c r="AE31" s="83"/>
      <c r="AF31" s="83"/>
      <c r="AG31" s="42">
        <f t="shared" si="0"/>
        <v>-0.24848484848484848</v>
      </c>
      <c r="AH31" s="85"/>
      <c r="AI31" s="47"/>
      <c r="AJ31" s="47"/>
      <c r="AK31" s="47"/>
      <c r="AL31" s="47"/>
      <c r="AM31" s="47"/>
      <c r="AP31" s="47"/>
      <c r="AQ31" s="47"/>
      <c r="AR31" s="47"/>
      <c r="AS31" s="47"/>
      <c r="AT31" s="47"/>
      <c r="AU31" s="47"/>
      <c r="AV31" s="47"/>
      <c r="AW31" s="47">
        <f t="shared" si="17"/>
        <v>0</v>
      </c>
      <c r="AX31" s="47" t="e">
        <f>#REF!-AT31</f>
        <v>#REF!</v>
      </c>
      <c r="AY31" s="47">
        <f t="shared" si="18"/>
        <v>0</v>
      </c>
      <c r="AZ31" s="47" t="e">
        <f>AV31-#REF!</f>
        <v>#REF!</v>
      </c>
      <c r="BA31" s="70"/>
      <c r="BB31" s="70"/>
      <c r="BC31" s="70"/>
      <c r="BD31" s="70"/>
      <c r="BE31" s="70"/>
      <c r="BF31" s="70"/>
      <c r="BG31" s="70"/>
      <c r="BH31" s="70"/>
      <c r="BI31" s="86"/>
      <c r="BJ31" s="72"/>
      <c r="BK31" s="47"/>
      <c r="BL31" s="47"/>
      <c r="BM31" s="47"/>
      <c r="BN31" s="47"/>
      <c r="BO31" s="47"/>
      <c r="BP31" s="47"/>
      <c r="BQ31" s="47"/>
      <c r="BR31" s="47"/>
      <c r="BS31" s="47"/>
      <c r="BT31" s="47"/>
      <c r="BU31" s="47"/>
      <c r="BV31" s="87"/>
      <c r="BW31" s="73"/>
      <c r="BY31" s="47"/>
      <c r="BZ31" s="47"/>
      <c r="CA31" s="47" t="e">
        <f>ROUND(#REF!,0)</f>
        <v>#REF!</v>
      </c>
      <c r="CB31" s="47">
        <f t="shared" si="21"/>
        <v>0</v>
      </c>
      <c r="CC31" s="47" t="e">
        <f>ROUND(#REF!,0)</f>
        <v>#REF!</v>
      </c>
      <c r="CD31" s="47">
        <f t="shared" si="22"/>
        <v>0</v>
      </c>
      <c r="CE31" s="47" t="e">
        <f>ROUND(#REF!,0)</f>
        <v>#REF!</v>
      </c>
      <c r="CF31" s="47" t="e">
        <f>ROUND(#REF!,0)</f>
        <v>#REF!</v>
      </c>
      <c r="CG31" s="47">
        <f t="shared" si="23"/>
        <v>0</v>
      </c>
      <c r="CH31" s="47" t="e">
        <f>ROUND(#REF!,0)</f>
        <v>#REF!</v>
      </c>
      <c r="CI31" s="47">
        <f t="shared" si="24"/>
        <v>0</v>
      </c>
      <c r="CJ31" s="47" t="e">
        <f>ROUND(#REF!,0)</f>
        <v>#REF!</v>
      </c>
      <c r="CK31" s="47"/>
      <c r="CL31" s="47"/>
      <c r="CM31" s="47"/>
      <c r="CN31" s="47"/>
      <c r="CO31" s="47"/>
      <c r="CP31" s="47"/>
      <c r="CQ31" s="47"/>
      <c r="CR31" s="47"/>
      <c r="CS31" s="47"/>
      <c r="CT31" s="47"/>
      <c r="CU31" s="47"/>
    </row>
    <row r="32" spans="4:103" ht="20.25" customHeight="1">
      <c r="D32" s="57">
        <v>4</v>
      </c>
      <c r="E32" s="64" t="s">
        <v>56</v>
      </c>
      <c r="F32" s="65">
        <f>I32-G32-AE32</f>
        <v>-2053</v>
      </c>
      <c r="G32" s="66">
        <v>-949</v>
      </c>
      <c r="H32" s="66">
        <v>-1045</v>
      </c>
      <c r="I32" s="108">
        <v>-4004</v>
      </c>
      <c r="J32" s="66">
        <v>-3395</v>
      </c>
      <c r="K32" s="66">
        <v>-4419</v>
      </c>
      <c r="L32" s="66">
        <f>O32-Z32</f>
        <v>-954</v>
      </c>
      <c r="M32" s="66">
        <v>-1029</v>
      </c>
      <c r="N32" s="66">
        <f>P32-AA32</f>
        <v>-1162</v>
      </c>
      <c r="O32" s="108">
        <v>-4004</v>
      </c>
      <c r="P32" s="66">
        <v>-4678</v>
      </c>
      <c r="Q32" s="66">
        <f>T32-Y32</f>
        <v>-1039</v>
      </c>
      <c r="R32" s="66">
        <v>-1093</v>
      </c>
      <c r="S32" s="66">
        <f>U32-X32</f>
        <v>-1258</v>
      </c>
      <c r="T32" s="108">
        <v>-4279</v>
      </c>
      <c r="U32" s="66">
        <v>-4953</v>
      </c>
      <c r="V32" s="67"/>
      <c r="W32" s="67"/>
      <c r="X32" s="66">
        <v>-3695</v>
      </c>
      <c r="Y32" s="108">
        <v>-3240</v>
      </c>
      <c r="Z32" s="66">
        <v>-3050</v>
      </c>
      <c r="AA32" s="66">
        <v>-3516</v>
      </c>
      <c r="AB32" s="67">
        <v>-2432</v>
      </c>
      <c r="AC32" s="67">
        <v>-1034</v>
      </c>
      <c r="AD32" s="67">
        <v>-2021</v>
      </c>
      <c r="AE32" s="67">
        <v>-1002</v>
      </c>
      <c r="AF32" s="67">
        <v>-1102</v>
      </c>
      <c r="AG32" s="42">
        <f t="shared" si="0"/>
        <v>-3.9222797927461142</v>
      </c>
      <c r="AH32" s="109">
        <v>-4953</v>
      </c>
      <c r="AI32" s="47">
        <v>-1169.71542</v>
      </c>
      <c r="AJ32" s="47">
        <v>-1271.6896400000001</v>
      </c>
      <c r="AK32" s="47">
        <v>-3860.9187582999998</v>
      </c>
      <c r="AL32" s="47">
        <v>-4204.2361899999996</v>
      </c>
      <c r="AM32" s="47"/>
      <c r="AN32" s="69">
        <v>-1411.30394</v>
      </c>
      <c r="AO32" s="69">
        <v>-1408.5716600000001</v>
      </c>
      <c r="AP32" s="47"/>
      <c r="AQ32" s="47"/>
      <c r="AR32" s="47"/>
      <c r="AS32" s="47">
        <v>-4204.2361899999996</v>
      </c>
      <c r="AT32" s="47">
        <v>-1384.36059</v>
      </c>
      <c r="AU32" s="47">
        <v>-3860.9187582999998</v>
      </c>
      <c r="AV32" s="47">
        <v>-1270.40624</v>
      </c>
      <c r="AW32" s="47">
        <f t="shared" si="17"/>
        <v>964.23618999999962</v>
      </c>
      <c r="AX32" s="47" t="e">
        <f>#REF!-AT32</f>
        <v>#REF!</v>
      </c>
      <c r="AY32" s="47">
        <f t="shared" si="18"/>
        <v>-143.08124170000019</v>
      </c>
      <c r="AZ32" s="47" t="e">
        <f>AV32-#REF!</f>
        <v>#REF!</v>
      </c>
      <c r="BA32" s="70">
        <v>27.619437799999599</v>
      </c>
      <c r="BB32" s="70">
        <v>116.3749644</v>
      </c>
      <c r="BC32" s="70">
        <v>90.745079199999694</v>
      </c>
      <c r="BD32" s="70">
        <v>0</v>
      </c>
      <c r="BE32" s="70">
        <v>75.894769999999895</v>
      </c>
      <c r="BF32" s="70">
        <v>146.69248999999999</v>
      </c>
      <c r="BG32" s="70">
        <v>103.39601999999999</v>
      </c>
      <c r="BH32" s="70">
        <v>0</v>
      </c>
      <c r="BI32" s="86">
        <v>-7102.7929899999999</v>
      </c>
      <c r="BJ32" s="72">
        <v>-7357.9983499999998</v>
      </c>
      <c r="BK32" s="47"/>
      <c r="BL32" s="47">
        <f>BA32-I32</f>
        <v>4031.6194377999996</v>
      </c>
      <c r="BM32" s="47" t="e">
        <f>BB32-#REF!</f>
        <v>#REF!</v>
      </c>
      <c r="BN32" s="47" t="e">
        <f>BC32-#REF!</f>
        <v>#REF!</v>
      </c>
      <c r="BO32" s="47" t="e">
        <f>BD32-#REF!</f>
        <v>#REF!</v>
      </c>
      <c r="BP32" s="47" t="e">
        <f>BE32-#REF!</f>
        <v>#REF!</v>
      </c>
      <c r="BQ32" s="47">
        <f t="shared" ref="BQ32:BQ37" si="25">BF32-Y32</f>
        <v>3386.6924899999999</v>
      </c>
      <c r="BR32" s="47">
        <f t="shared" ref="BR32:BR37" si="26">BG32-X32</f>
        <v>3798.3960200000001</v>
      </c>
      <c r="BS32" s="47" t="e">
        <f>BH32-#REF!</f>
        <v>#REF!</v>
      </c>
      <c r="BT32" s="47" t="e">
        <f>BI32-#REF!</f>
        <v>#REF!</v>
      </c>
      <c r="BU32" s="47" t="e">
        <f>BJ32-#REF!</f>
        <v>#REF!</v>
      </c>
      <c r="BV32" s="87"/>
      <c r="BW32" s="73"/>
      <c r="BY32" s="47">
        <v>-3395</v>
      </c>
      <c r="BZ32" s="47"/>
      <c r="CA32" s="47" t="e">
        <f>ROUND(#REF!,0)</f>
        <v>#REF!</v>
      </c>
      <c r="CB32" s="47">
        <f t="shared" si="21"/>
        <v>-3395</v>
      </c>
      <c r="CC32" s="47" t="e">
        <f>ROUND(#REF!,0)</f>
        <v>#REF!</v>
      </c>
      <c r="CD32" s="47">
        <f t="shared" si="22"/>
        <v>-4004</v>
      </c>
      <c r="CE32" s="47" t="e">
        <f>ROUND(#REF!,0)</f>
        <v>#REF!</v>
      </c>
      <c r="CF32" s="47" t="e">
        <f>ROUND(#REF!,0)</f>
        <v>#REF!</v>
      </c>
      <c r="CG32" s="47">
        <f t="shared" si="23"/>
        <v>-3695</v>
      </c>
      <c r="CH32" s="47" t="e">
        <f>ROUND(#REF!,0)</f>
        <v>#REF!</v>
      </c>
      <c r="CI32" s="47">
        <f t="shared" si="24"/>
        <v>-3240</v>
      </c>
      <c r="CJ32" s="47" t="e">
        <f>ROUND(#REF!,0)</f>
        <v>#REF!</v>
      </c>
      <c r="CK32" s="47"/>
      <c r="CL32" s="47"/>
      <c r="CM32" s="47"/>
      <c r="CN32" s="47"/>
      <c r="CO32" s="47"/>
      <c r="CP32" s="47"/>
      <c r="CQ32" s="47">
        <v>-3695</v>
      </c>
      <c r="CR32" s="47"/>
      <c r="CS32" s="47"/>
      <c r="CT32" s="47"/>
      <c r="CU32" s="47"/>
    </row>
    <row r="33" spans="4:99" ht="19.5">
      <c r="D33" s="57">
        <v>5</v>
      </c>
      <c r="E33" s="64" t="s">
        <v>57</v>
      </c>
      <c r="F33" s="65">
        <f>I33-G33-AE33</f>
        <v>-585</v>
      </c>
      <c r="G33" s="66">
        <v>-312</v>
      </c>
      <c r="H33" s="66">
        <v>-317</v>
      </c>
      <c r="I33" s="108">
        <v>-1257</v>
      </c>
      <c r="J33" s="66">
        <v>-840</v>
      </c>
      <c r="K33" s="66">
        <v>-1079</v>
      </c>
      <c r="L33" s="66">
        <f>O33-Z33</f>
        <v>-264</v>
      </c>
      <c r="M33" s="66">
        <v>-308</v>
      </c>
      <c r="N33" s="66">
        <f>P33-AA33</f>
        <v>-244</v>
      </c>
      <c r="O33" s="108">
        <v>-1257</v>
      </c>
      <c r="P33" s="66">
        <v>-1096</v>
      </c>
      <c r="Q33" s="66">
        <f>T33-Y33</f>
        <v>-273</v>
      </c>
      <c r="R33" s="66">
        <v>-311</v>
      </c>
      <c r="S33" s="66">
        <f>U33-X33</f>
        <v>-247</v>
      </c>
      <c r="T33" s="108">
        <v>-1271</v>
      </c>
      <c r="U33" s="66">
        <v>-1113</v>
      </c>
      <c r="V33" s="67"/>
      <c r="W33" s="67"/>
      <c r="X33" s="66">
        <v>-866</v>
      </c>
      <c r="Y33" s="108">
        <v>-998</v>
      </c>
      <c r="Z33" s="66">
        <v>-993</v>
      </c>
      <c r="AA33" s="66">
        <v>-852</v>
      </c>
      <c r="AB33" s="67">
        <v>-532</v>
      </c>
      <c r="AC33" s="67">
        <v>-362</v>
      </c>
      <c r="AD33" s="67">
        <v>-685</v>
      </c>
      <c r="AE33" s="67">
        <v>-360</v>
      </c>
      <c r="AF33" s="67">
        <v>-363</v>
      </c>
      <c r="AG33" s="42">
        <f t="shared" si="0"/>
        <v>-0.70161290322580649</v>
      </c>
      <c r="AH33" s="109">
        <v>-1113</v>
      </c>
      <c r="AI33" s="47">
        <v>-254.37709520000001</v>
      </c>
      <c r="AJ33" s="47">
        <v>-264.46638999999999</v>
      </c>
      <c r="AK33" s="47">
        <v>-856.94064979999996</v>
      </c>
      <c r="AL33" s="47">
        <v>-888.62531999999999</v>
      </c>
      <c r="AM33" s="47"/>
      <c r="AN33" s="69">
        <v>-307.71456999999998</v>
      </c>
      <c r="AO33" s="69">
        <v>-284.02735000000001</v>
      </c>
      <c r="AP33" s="47"/>
      <c r="AQ33" s="47"/>
      <c r="AR33" s="47"/>
      <c r="AS33" s="47">
        <v>-888.62531999999999</v>
      </c>
      <c r="AT33" s="47">
        <v>-296.88339999999999</v>
      </c>
      <c r="AU33" s="47">
        <v>-856.94064979999996</v>
      </c>
      <c r="AV33" s="47">
        <v>-285.86395920000001</v>
      </c>
      <c r="AW33" s="47">
        <f t="shared" si="17"/>
        <v>-109.37468000000001</v>
      </c>
      <c r="AX33" s="47" t="e">
        <f>#REF!-AT33</f>
        <v>#REF!</v>
      </c>
      <c r="AY33" s="47">
        <f t="shared" si="18"/>
        <v>-400.05935020000004</v>
      </c>
      <c r="AZ33" s="47" t="e">
        <f>AV33-#REF!</f>
        <v>#REF!</v>
      </c>
      <c r="BA33" s="70">
        <v>-60.514452599999899</v>
      </c>
      <c r="BB33" s="70">
        <v>-54.249933799999901</v>
      </c>
      <c r="BC33" s="70">
        <v>67.365141499999993</v>
      </c>
      <c r="BD33" s="70">
        <v>0</v>
      </c>
      <c r="BE33" s="70">
        <v>-60.437539999999998</v>
      </c>
      <c r="BF33" s="70">
        <v>-56.783110000000001</v>
      </c>
      <c r="BG33" s="70">
        <v>5.1128699999999903</v>
      </c>
      <c r="BH33" s="70">
        <v>0</v>
      </c>
      <c r="BI33" s="86">
        <v>-1009.99029</v>
      </c>
      <c r="BJ33" s="72">
        <v>-1102.4202700000001</v>
      </c>
      <c r="BK33" s="47"/>
      <c r="BL33" s="47">
        <f>BA33-I33</f>
        <v>1196.4855474000001</v>
      </c>
      <c r="BM33" s="47" t="e">
        <f>BB33-#REF!</f>
        <v>#REF!</v>
      </c>
      <c r="BN33" s="47" t="e">
        <f>BC33-#REF!</f>
        <v>#REF!</v>
      </c>
      <c r="BO33" s="47" t="e">
        <f>BD33-#REF!</f>
        <v>#REF!</v>
      </c>
      <c r="BP33" s="47" t="e">
        <f>BE33-#REF!</f>
        <v>#REF!</v>
      </c>
      <c r="BQ33" s="47">
        <f t="shared" si="25"/>
        <v>941.21689000000003</v>
      </c>
      <c r="BR33" s="47">
        <f t="shared" si="26"/>
        <v>871.11287000000004</v>
      </c>
      <c r="BS33" s="47" t="e">
        <f>BH33-#REF!</f>
        <v>#REF!</v>
      </c>
      <c r="BT33" s="47" t="e">
        <f>BI33-#REF!</f>
        <v>#REF!</v>
      </c>
      <c r="BU33" s="47" t="e">
        <f>BJ33-#REF!</f>
        <v>#REF!</v>
      </c>
      <c r="BV33" s="87"/>
      <c r="BW33" s="73"/>
      <c r="BY33" s="47">
        <v>-840</v>
      </c>
      <c r="BZ33" s="47"/>
      <c r="CA33" s="47" t="e">
        <f>ROUND(#REF!,0)</f>
        <v>#REF!</v>
      </c>
      <c r="CB33" s="47">
        <f t="shared" si="21"/>
        <v>-840</v>
      </c>
      <c r="CC33" s="47" t="e">
        <f>ROUND(#REF!,0)</f>
        <v>#REF!</v>
      </c>
      <c r="CD33" s="47">
        <f t="shared" si="22"/>
        <v>-1257</v>
      </c>
      <c r="CE33" s="47" t="e">
        <f>ROUND(#REF!,0)</f>
        <v>#REF!</v>
      </c>
      <c r="CF33" s="47" t="e">
        <f>ROUND(#REF!,0)</f>
        <v>#REF!</v>
      </c>
      <c r="CG33" s="47">
        <f t="shared" si="23"/>
        <v>-866</v>
      </c>
      <c r="CH33" s="47" t="e">
        <f>ROUND(#REF!,0)</f>
        <v>#REF!</v>
      </c>
      <c r="CI33" s="47">
        <f t="shared" si="24"/>
        <v>-998</v>
      </c>
      <c r="CJ33" s="47" t="e">
        <f>ROUND(#REF!,0)</f>
        <v>#REF!</v>
      </c>
      <c r="CK33" s="47"/>
      <c r="CL33" s="47"/>
      <c r="CM33" s="47"/>
      <c r="CN33" s="47"/>
      <c r="CO33" s="47"/>
      <c r="CP33" s="47"/>
      <c r="CQ33" s="47">
        <v>-866</v>
      </c>
      <c r="CR33" s="47"/>
      <c r="CS33" s="47"/>
      <c r="CT33" s="47"/>
      <c r="CU33" s="47"/>
    </row>
    <row r="34" spans="4:99" ht="19.5">
      <c r="D34" s="57">
        <v>6</v>
      </c>
      <c r="E34" s="64" t="s">
        <v>58</v>
      </c>
      <c r="F34" s="65">
        <f>I34-G34-AE34</f>
        <v>704</v>
      </c>
      <c r="G34" s="66">
        <v>99</v>
      </c>
      <c r="H34" s="66">
        <v>153</v>
      </c>
      <c r="I34" s="108">
        <v>912</v>
      </c>
      <c r="J34" s="66">
        <v>377</v>
      </c>
      <c r="K34" s="66">
        <v>2062</v>
      </c>
      <c r="L34" s="66">
        <f>O34-Z34</f>
        <v>502</v>
      </c>
      <c r="M34" s="66">
        <v>123</v>
      </c>
      <c r="N34" s="66">
        <f>P34-AA34</f>
        <v>1543</v>
      </c>
      <c r="O34" s="108">
        <v>912</v>
      </c>
      <c r="P34" s="66">
        <v>2073</v>
      </c>
      <c r="Q34" s="66">
        <f>T34-Y34</f>
        <v>498</v>
      </c>
      <c r="R34" s="66">
        <v>124</v>
      </c>
      <c r="S34" s="66">
        <f>U34-X34</f>
        <v>165</v>
      </c>
      <c r="T34" s="108">
        <v>795</v>
      </c>
      <c r="U34" s="66">
        <v>490</v>
      </c>
      <c r="V34" s="67"/>
      <c r="W34" s="67"/>
      <c r="X34" s="66">
        <v>325</v>
      </c>
      <c r="Y34" s="108">
        <v>297</v>
      </c>
      <c r="Z34" s="66">
        <v>410</v>
      </c>
      <c r="AA34" s="66">
        <v>530</v>
      </c>
      <c r="AB34" s="67">
        <v>373</v>
      </c>
      <c r="AC34" s="67">
        <v>107</v>
      </c>
      <c r="AD34" s="67">
        <v>287</v>
      </c>
      <c r="AE34" s="67">
        <v>109</v>
      </c>
      <c r="AF34" s="67">
        <v>89</v>
      </c>
      <c r="AG34" s="42">
        <f t="shared" si="0"/>
        <v>-9.7101449275362324</v>
      </c>
      <c r="AH34" s="109">
        <v>490</v>
      </c>
      <c r="AI34" s="47">
        <v>117.17737870000001</v>
      </c>
      <c r="AJ34" s="47">
        <v>98.076430000000002</v>
      </c>
      <c r="AK34" s="47">
        <v>2240.8792520000002</v>
      </c>
      <c r="AL34" s="47">
        <v>202.43347</v>
      </c>
      <c r="AM34" s="47"/>
      <c r="AN34" s="69">
        <v>39.699689999999997</v>
      </c>
      <c r="AO34" s="69">
        <v>47.636389999999999</v>
      </c>
      <c r="AP34" s="47"/>
      <c r="AQ34" s="47"/>
      <c r="AR34" s="47"/>
      <c r="AS34" s="47">
        <v>202.43347</v>
      </c>
      <c r="AT34" s="47">
        <v>115.09739</v>
      </c>
      <c r="AU34" s="47">
        <v>2240.8792520000002</v>
      </c>
      <c r="AV34" s="47">
        <v>134.44930959999999</v>
      </c>
      <c r="AW34" s="47">
        <f t="shared" si="17"/>
        <v>94.56653</v>
      </c>
      <c r="AX34" s="47" t="e">
        <f>#REF!-AT34</f>
        <v>#REF!</v>
      </c>
      <c r="AY34" s="47">
        <f t="shared" si="18"/>
        <v>-1328.8792520000002</v>
      </c>
      <c r="AZ34" s="47" t="e">
        <f>AV34-#REF!</f>
        <v>#REF!</v>
      </c>
      <c r="BA34" s="70">
        <v>-18.477861000000001</v>
      </c>
      <c r="BB34" s="70">
        <v>-4244.443867</v>
      </c>
      <c r="BC34" s="70">
        <v>-4699.5689937999996</v>
      </c>
      <c r="BD34" s="70">
        <v>0</v>
      </c>
      <c r="BE34" s="70">
        <v>-3.44519999999999</v>
      </c>
      <c r="BF34" s="70">
        <v>-70.017529999999994</v>
      </c>
      <c r="BG34" s="70">
        <v>-257.05297000000002</v>
      </c>
      <c r="BH34" s="70">
        <v>0</v>
      </c>
      <c r="BI34" s="86">
        <v>991.23620000000005</v>
      </c>
      <c r="BJ34" s="72">
        <v>1224.2323200000001</v>
      </c>
      <c r="BK34" s="47"/>
      <c r="BL34" s="47">
        <f>BA34-I34</f>
        <v>-930.47786099999996</v>
      </c>
      <c r="BM34" s="47" t="e">
        <f>BB34-#REF!</f>
        <v>#REF!</v>
      </c>
      <c r="BN34" s="47" t="e">
        <f>BC34-#REF!</f>
        <v>#REF!</v>
      </c>
      <c r="BO34" s="47" t="e">
        <f>BD34-#REF!</f>
        <v>#REF!</v>
      </c>
      <c r="BP34" s="47" t="e">
        <f>BE34-#REF!</f>
        <v>#REF!</v>
      </c>
      <c r="BQ34" s="47">
        <f t="shared" si="25"/>
        <v>-367.01752999999997</v>
      </c>
      <c r="BR34" s="47">
        <f t="shared" si="26"/>
        <v>-582.05296999999996</v>
      </c>
      <c r="BS34" s="47" t="e">
        <f>BH34-#REF!</f>
        <v>#REF!</v>
      </c>
      <c r="BT34" s="47" t="e">
        <f>BI34-#REF!</f>
        <v>#REF!</v>
      </c>
      <c r="BU34" s="47" t="e">
        <f>BJ34-#REF!</f>
        <v>#REF!</v>
      </c>
      <c r="BV34" s="87"/>
      <c r="BW34" s="73"/>
      <c r="BY34" s="47">
        <v>377</v>
      </c>
      <c r="BZ34" s="47"/>
      <c r="CA34" s="47" t="e">
        <f>ROUND(#REF!,0)</f>
        <v>#REF!</v>
      </c>
      <c r="CB34" s="47">
        <f t="shared" si="21"/>
        <v>377</v>
      </c>
      <c r="CC34" s="47" t="e">
        <f>ROUND(#REF!,0)</f>
        <v>#REF!</v>
      </c>
      <c r="CD34" s="47">
        <f t="shared" si="22"/>
        <v>912</v>
      </c>
      <c r="CE34" s="47" t="e">
        <f>ROUND(#REF!,0)</f>
        <v>#REF!</v>
      </c>
      <c r="CF34" s="47" t="e">
        <f>ROUND(#REF!,0)</f>
        <v>#REF!</v>
      </c>
      <c r="CG34" s="47">
        <f t="shared" si="23"/>
        <v>325</v>
      </c>
      <c r="CH34" s="47" t="e">
        <f>ROUND(#REF!,0)</f>
        <v>#REF!</v>
      </c>
      <c r="CI34" s="47">
        <f t="shared" si="24"/>
        <v>297</v>
      </c>
      <c r="CJ34" s="47" t="e">
        <f>ROUND(#REF!,0)</f>
        <v>#REF!</v>
      </c>
      <c r="CK34" s="47"/>
      <c r="CL34" s="47"/>
      <c r="CM34" s="47"/>
      <c r="CN34" s="47"/>
      <c r="CO34" s="47"/>
      <c r="CP34" s="47"/>
      <c r="CQ34" s="47">
        <v>325</v>
      </c>
      <c r="CR34" s="47"/>
      <c r="CS34" s="47"/>
      <c r="CT34" s="47"/>
      <c r="CU34" s="47"/>
    </row>
    <row r="35" spans="4:99" s="118" customFormat="1" ht="37.5" customHeight="1">
      <c r="D35" s="57">
        <v>7</v>
      </c>
      <c r="E35" s="110" t="s">
        <v>59</v>
      </c>
      <c r="F35" s="111">
        <f t="array" ref="F35">SUM(ROUND(F30:F34,0))</f>
        <v>128</v>
      </c>
      <c r="G35" s="111">
        <f t="array" ref="G35">SUM(ROUND(G30:G34,0))</f>
        <v>420</v>
      </c>
      <c r="H35" s="111">
        <f t="array" ref="H35">SUM(ROUND(H30:H34,0))</f>
        <v>-1008</v>
      </c>
      <c r="I35" s="111">
        <f t="array" ref="I35">SUM(ROUND(I30:I34,0))</f>
        <v>738</v>
      </c>
      <c r="J35" s="75">
        <f t="array" ref="J35">SUM(ROUND(J30:J34,0))</f>
        <v>-4410</v>
      </c>
      <c r="K35" s="75">
        <v>-3712</v>
      </c>
      <c r="L35" s="75">
        <f t="array" ref="L35">SUM(ROUND(L30:L34,0))</f>
        <v>-419</v>
      </c>
      <c r="M35" s="75">
        <f t="array" ref="M35">SUM(ROUND(M30:M34,0))</f>
        <v>327</v>
      </c>
      <c r="N35" s="111">
        <f t="array" ref="N35">SUM(ROUND(N30:N34,0))</f>
        <v>789</v>
      </c>
      <c r="O35" s="111">
        <f t="array" ref="O35">SUM(ROUND(O30:O34,0))</f>
        <v>738</v>
      </c>
      <c r="P35" s="75">
        <f t="array" ref="P35">SUM(ROUND(P30:P34,0))</f>
        <v>-2667</v>
      </c>
      <c r="Q35" s="75">
        <f t="array" ref="Q35">SUM(ROUND(Q30:Q34,0))</f>
        <v>702</v>
      </c>
      <c r="R35" s="75">
        <f t="array" ref="R35">SUM(ROUND(R30:R34,0))</f>
        <v>564</v>
      </c>
      <c r="S35" s="75">
        <f t="array" ref="S35">SUM(ROUND(S30:S34,0))</f>
        <v>-193</v>
      </c>
      <c r="T35" s="75">
        <f t="array" ref="T35">SUM(ROUND(T30:T34,0))</f>
        <v>2005</v>
      </c>
      <c r="U35" s="75">
        <f t="array" ref="U35">SUM(ROUND(U30:U34,0))</f>
        <v>-2188</v>
      </c>
      <c r="V35" s="77"/>
      <c r="W35" s="77"/>
      <c r="X35" s="75">
        <f t="array" ref="X35">SUM(ROUND(X30:X34,0))</f>
        <v>-1995</v>
      </c>
      <c r="Y35" s="75">
        <f t="array" ref="Y35">SUM(ROUND(Y30:Y34,0))</f>
        <v>1303</v>
      </c>
      <c r="Z35" s="111">
        <f t="array" ref="Z35">SUM(ROUND(Z30:Z34,0))</f>
        <v>1157</v>
      </c>
      <c r="AA35" s="111">
        <f t="array" ref="AA35">SUM(ROUND(AA30:AA34,0))</f>
        <v>-3454</v>
      </c>
      <c r="AB35" s="112">
        <f t="array" ref="AB35">SUM(ROUND(AB30:AB34,0))</f>
        <v>-2712</v>
      </c>
      <c r="AC35" s="111">
        <f t="array" ref="AC35">SUM(ROUND(AC30:AC34,0))</f>
        <v>285</v>
      </c>
      <c r="AD35" s="111">
        <f t="array" ref="AD35">SUM(ROUND(AD30:AD34,0))</f>
        <v>830</v>
      </c>
      <c r="AE35" s="75">
        <f t="array" ref="AE35">SUM(ROUND(AE30:AE34,0))</f>
        <v>190</v>
      </c>
      <c r="AF35" s="75">
        <f t="array" ref="AF35">SUM(ROUND(AF30:AF34,0))</f>
        <v>255</v>
      </c>
      <c r="AG35" s="42" t="e">
        <f t="shared" si="0"/>
        <v>#DIV/0!</v>
      </c>
      <c r="AH35" s="79">
        <v>-2188</v>
      </c>
      <c r="AI35" s="113">
        <v>-779.07626779999998</v>
      </c>
      <c r="AJ35" s="113">
        <v>-460.68410999999998</v>
      </c>
      <c r="AK35" s="113">
        <v>-6009.4992777999996</v>
      </c>
      <c r="AL35" s="113">
        <v>-8414.5408100000004</v>
      </c>
      <c r="AM35" s="113"/>
      <c r="AN35" s="114">
        <v>-3193.7570700000001</v>
      </c>
      <c r="AO35" s="114">
        <v>-3454</v>
      </c>
      <c r="AP35" s="113"/>
      <c r="AQ35" s="113"/>
      <c r="AR35" s="113"/>
      <c r="AS35" s="113">
        <v>-8275.3508099999999</v>
      </c>
      <c r="AT35" s="113">
        <v>-1627.14562057734</v>
      </c>
      <c r="AU35" s="113">
        <v>-5868.3092778</v>
      </c>
      <c r="AV35" s="113">
        <v>-1579.8255612999999</v>
      </c>
      <c r="AW35" s="113">
        <f t="shared" si="17"/>
        <v>9578.3508099999999</v>
      </c>
      <c r="AX35" s="113" t="e">
        <f>#REF!-AT35</f>
        <v>#REF!</v>
      </c>
      <c r="AY35" s="113">
        <f t="shared" si="18"/>
        <v>6606.3092778</v>
      </c>
      <c r="AZ35" s="113" t="e">
        <f>AV35-#REF!</f>
        <v>#REF!</v>
      </c>
      <c r="BA35" s="115">
        <v>149.7295858</v>
      </c>
      <c r="BB35" s="115">
        <v>-8246.5898217999893</v>
      </c>
      <c r="BC35" s="115">
        <v>-4727.0961160999996</v>
      </c>
      <c r="BD35" s="115">
        <v>0</v>
      </c>
      <c r="BE35" s="115">
        <v>145.62188</v>
      </c>
      <c r="BF35" s="115">
        <v>-5050.3295099999996</v>
      </c>
      <c r="BG35" s="115">
        <v>-330.168940000004</v>
      </c>
      <c r="BH35" s="115">
        <v>0</v>
      </c>
      <c r="BI35" s="116">
        <v>4821.4127799999997</v>
      </c>
      <c r="BJ35" s="116">
        <v>9591.2281899999998</v>
      </c>
      <c r="BK35" s="113"/>
      <c r="BL35" s="113" t="e">
        <f>BA35-#REF!</f>
        <v>#REF!</v>
      </c>
      <c r="BM35" s="113" t="e">
        <f>BB35-#REF!</f>
        <v>#REF!</v>
      </c>
      <c r="BN35" s="113" t="e">
        <f>BC35-#REF!</f>
        <v>#REF!</v>
      </c>
      <c r="BO35" s="113" t="e">
        <f>BD35-#REF!</f>
        <v>#REF!</v>
      </c>
      <c r="BP35" s="113" t="e">
        <f>BE35-#REF!</f>
        <v>#REF!</v>
      </c>
      <c r="BQ35" s="113">
        <f t="shared" si="25"/>
        <v>-6353.3295099999996</v>
      </c>
      <c r="BR35" s="113">
        <f t="shared" si="26"/>
        <v>1664.8310599999959</v>
      </c>
      <c r="BS35" s="113" t="e">
        <f>BH35-#REF!</f>
        <v>#REF!</v>
      </c>
      <c r="BT35" s="113" t="e">
        <f>BI35-#REF!</f>
        <v>#REF!</v>
      </c>
      <c r="BU35" s="113" t="e">
        <f>BJ35-#REF!</f>
        <v>#REF!</v>
      </c>
      <c r="BV35" s="117"/>
      <c r="BW35" s="117"/>
      <c r="BY35" s="113">
        <v>-4410</v>
      </c>
      <c r="BZ35" s="113"/>
      <c r="CA35" s="113" t="e">
        <f>ROUND(#REF!,0)</f>
        <v>#REF!</v>
      </c>
      <c r="CB35" s="113">
        <f t="shared" si="21"/>
        <v>-4410</v>
      </c>
      <c r="CC35" s="113" t="e">
        <f>ROUND(#REF!,0)</f>
        <v>#REF!</v>
      </c>
      <c r="CD35" s="113">
        <f t="shared" si="22"/>
        <v>738</v>
      </c>
      <c r="CE35" s="113" t="e">
        <f>ROUND(#REF!,0)</f>
        <v>#REF!</v>
      </c>
      <c r="CF35" s="113" t="e">
        <f>ROUND(#REF!,0)</f>
        <v>#REF!</v>
      </c>
      <c r="CG35" s="113">
        <f t="shared" si="23"/>
        <v>-1995</v>
      </c>
      <c r="CH35" s="113" t="e">
        <f>ROUND(#REF!,0)</f>
        <v>#REF!</v>
      </c>
      <c r="CI35" s="113">
        <f t="shared" si="24"/>
        <v>1303</v>
      </c>
      <c r="CJ35" s="113" t="e">
        <f>ROUND(#REF!,0)</f>
        <v>#REF!</v>
      </c>
      <c r="CK35" s="113"/>
      <c r="CL35" s="113"/>
      <c r="CM35" s="113"/>
      <c r="CN35" s="113"/>
      <c r="CO35" s="113"/>
      <c r="CP35" s="113"/>
      <c r="CQ35" s="113">
        <v>-1995</v>
      </c>
      <c r="CR35" s="113"/>
      <c r="CS35" s="113"/>
      <c r="CT35" s="113"/>
      <c r="CU35" s="113"/>
    </row>
    <row r="36" spans="4:99" ht="21.75" customHeight="1">
      <c r="D36" s="57">
        <v>8</v>
      </c>
      <c r="E36" s="64" t="s">
        <v>60</v>
      </c>
      <c r="F36" s="119">
        <f>I36-G36</f>
        <v>0</v>
      </c>
      <c r="G36" s="120">
        <v>0</v>
      </c>
      <c r="H36" s="120">
        <v>0</v>
      </c>
      <c r="I36" s="120">
        <v>0</v>
      </c>
      <c r="J36" s="66">
        <v>0</v>
      </c>
      <c r="K36" s="66">
        <v>0</v>
      </c>
      <c r="L36" s="66">
        <f>O36-Z36</f>
        <v>0</v>
      </c>
      <c r="M36" s="121">
        <v>0</v>
      </c>
      <c r="N36" s="120">
        <v>0</v>
      </c>
      <c r="O36" s="120">
        <v>0</v>
      </c>
      <c r="P36" s="121">
        <v>0</v>
      </c>
      <c r="Q36" s="66">
        <f>T36-Y36</f>
        <v>63</v>
      </c>
      <c r="R36" s="121">
        <v>37</v>
      </c>
      <c r="S36" s="66">
        <f>U36-X36</f>
        <v>124</v>
      </c>
      <c r="T36" s="82">
        <v>408</v>
      </c>
      <c r="U36" s="66">
        <v>741</v>
      </c>
      <c r="V36" s="67"/>
      <c r="W36" s="67"/>
      <c r="X36" s="66">
        <v>617</v>
      </c>
      <c r="Y36" s="82">
        <v>345</v>
      </c>
      <c r="Z36" s="120">
        <v>0</v>
      </c>
      <c r="AA36" s="120">
        <v>0</v>
      </c>
      <c r="AB36" s="67"/>
      <c r="AC36" s="67"/>
      <c r="AD36" s="67"/>
      <c r="AE36" s="67"/>
      <c r="AF36" s="67">
        <v>102</v>
      </c>
      <c r="AG36" s="42">
        <f t="shared" si="0"/>
        <v>-9.7101449275362324</v>
      </c>
      <c r="AH36" s="85">
        <v>741</v>
      </c>
      <c r="AI36" s="47">
        <v>0</v>
      </c>
      <c r="AJ36" s="47">
        <v>189.06465</v>
      </c>
      <c r="AK36" s="47"/>
      <c r="AL36" s="47">
        <v>127.45753999999999</v>
      </c>
      <c r="AM36" s="47"/>
      <c r="AN36" s="69">
        <v>68.66507</v>
      </c>
      <c r="AO36" s="69">
        <v>-11.48828</v>
      </c>
      <c r="AP36" s="47"/>
      <c r="AQ36" s="47"/>
      <c r="AR36" s="47"/>
      <c r="AS36" s="47">
        <v>127.45753999999999</v>
      </c>
      <c r="AT36" s="47">
        <v>70.280749999999998</v>
      </c>
      <c r="AU36" s="47"/>
      <c r="AV36" s="47">
        <v>0</v>
      </c>
      <c r="AW36" s="47">
        <f t="shared" si="17"/>
        <v>217.54246000000001</v>
      </c>
      <c r="AX36" s="47" t="e">
        <f>#REF!-AT36</f>
        <v>#REF!</v>
      </c>
      <c r="AY36" s="47">
        <f t="shared" si="18"/>
        <v>0</v>
      </c>
      <c r="AZ36" s="47" t="e">
        <f>AV36-#REF!</f>
        <v>#REF!</v>
      </c>
      <c r="BA36" s="70">
        <v>0</v>
      </c>
      <c r="BB36" s="70">
        <v>0</v>
      </c>
      <c r="BC36" s="70">
        <v>0</v>
      </c>
      <c r="BD36" s="70">
        <v>0</v>
      </c>
      <c r="BE36" s="70">
        <v>49.60389</v>
      </c>
      <c r="BF36" s="70">
        <v>-163.18514999999999</v>
      </c>
      <c r="BG36" s="70">
        <v>110.11958</v>
      </c>
      <c r="BH36" s="70">
        <v>0</v>
      </c>
      <c r="BI36" s="86">
        <v>396.37966</v>
      </c>
      <c r="BJ36" s="122">
        <v>357.92599999999999</v>
      </c>
      <c r="BK36" s="47"/>
      <c r="BL36" s="47" t="e">
        <f>BA36-#REF!</f>
        <v>#REF!</v>
      </c>
      <c r="BM36" s="47" t="e">
        <f>BB36-#REF!</f>
        <v>#REF!</v>
      </c>
      <c r="BN36" s="47" t="e">
        <f>BC36-#REF!</f>
        <v>#REF!</v>
      </c>
      <c r="BO36" s="47" t="e">
        <f>BD36-#REF!</f>
        <v>#REF!</v>
      </c>
      <c r="BP36" s="47" t="e">
        <f>BE36-#REF!</f>
        <v>#REF!</v>
      </c>
      <c r="BQ36" s="47">
        <f t="shared" si="25"/>
        <v>-508.18515000000002</v>
      </c>
      <c r="BR36" s="47">
        <f t="shared" si="26"/>
        <v>-506.88042000000002</v>
      </c>
      <c r="BS36" s="47" t="e">
        <f>BH36-#REF!</f>
        <v>#REF!</v>
      </c>
      <c r="BT36" s="47" t="e">
        <f>BI36-#REF!</f>
        <v>#REF!</v>
      </c>
      <c r="BU36" s="47" t="e">
        <f>BJ36-#REF!</f>
        <v>#REF!</v>
      </c>
      <c r="BV36" s="87"/>
      <c r="BW36" s="87"/>
      <c r="BY36" s="47">
        <v>0</v>
      </c>
      <c r="BZ36" s="47"/>
      <c r="CA36" s="47" t="e">
        <f>ROUND(#REF!,0)</f>
        <v>#REF!</v>
      </c>
      <c r="CB36" s="47">
        <f t="shared" si="21"/>
        <v>0</v>
      </c>
      <c r="CC36" s="47" t="e">
        <f>ROUND(#REF!,0)</f>
        <v>#REF!</v>
      </c>
      <c r="CD36" s="47">
        <f t="shared" si="22"/>
        <v>0</v>
      </c>
      <c r="CE36" s="47" t="e">
        <f>ROUND(#REF!,0)</f>
        <v>#REF!</v>
      </c>
      <c r="CF36" s="47" t="e">
        <f>ROUND(#REF!,0)</f>
        <v>#REF!</v>
      </c>
      <c r="CG36" s="47">
        <f t="shared" si="23"/>
        <v>617</v>
      </c>
      <c r="CH36" s="47" t="e">
        <f>ROUND(#REF!,0)</f>
        <v>#REF!</v>
      </c>
      <c r="CI36" s="47">
        <f t="shared" si="24"/>
        <v>345</v>
      </c>
      <c r="CJ36" s="47" t="e">
        <f>ROUND(#REF!,0)</f>
        <v>#REF!</v>
      </c>
      <c r="CK36" s="47"/>
      <c r="CL36" s="47"/>
      <c r="CM36" s="47"/>
      <c r="CN36" s="47"/>
      <c r="CO36" s="47"/>
      <c r="CP36" s="47"/>
      <c r="CQ36" s="47">
        <v>617</v>
      </c>
      <c r="CR36" s="47"/>
      <c r="CS36" s="47"/>
      <c r="CT36" s="47"/>
      <c r="CU36" s="47"/>
    </row>
    <row r="37" spans="4:99" ht="20.25" customHeight="1">
      <c r="D37" s="57">
        <v>9</v>
      </c>
      <c r="E37" s="58" t="s">
        <v>61</v>
      </c>
      <c r="F37" s="123">
        <f>F35+F36</f>
        <v>128</v>
      </c>
      <c r="G37" s="123">
        <f>G35+G36</f>
        <v>420</v>
      </c>
      <c r="H37" s="123">
        <f>H35+H36</f>
        <v>-1008</v>
      </c>
      <c r="I37" s="123">
        <f>I35+I36</f>
        <v>738</v>
      </c>
      <c r="J37" s="123">
        <f>J35+J36</f>
        <v>-4410</v>
      </c>
      <c r="K37" s="123">
        <v>-3712</v>
      </c>
      <c r="L37" s="123">
        <f t="shared" ref="L37:Q37" si="27">L35+L36</f>
        <v>-419</v>
      </c>
      <c r="M37" s="123">
        <f>M35+M36</f>
        <v>327</v>
      </c>
      <c r="N37" s="123">
        <f>N35+N36</f>
        <v>789</v>
      </c>
      <c r="O37" s="123">
        <f>O35+O36</f>
        <v>738</v>
      </c>
      <c r="P37" s="123">
        <f t="shared" si="27"/>
        <v>-2667</v>
      </c>
      <c r="Q37" s="123">
        <f t="shared" si="27"/>
        <v>765</v>
      </c>
      <c r="R37" s="123">
        <f>R35+R36</f>
        <v>601</v>
      </c>
      <c r="S37" s="123">
        <f>S35+S36</f>
        <v>-69</v>
      </c>
      <c r="T37" s="123">
        <f>T35+T36</f>
        <v>2413</v>
      </c>
      <c r="U37" s="123">
        <f>U35+U36</f>
        <v>-1447</v>
      </c>
      <c r="V37" s="124"/>
      <c r="W37" s="124"/>
      <c r="X37" s="123">
        <f t="shared" ref="X37:AF37" si="28">X35+X36</f>
        <v>-1378</v>
      </c>
      <c r="Y37" s="123">
        <f t="shared" si="28"/>
        <v>1648</v>
      </c>
      <c r="Z37" s="123">
        <f t="shared" si="28"/>
        <v>1157</v>
      </c>
      <c r="AA37" s="123">
        <f t="shared" si="28"/>
        <v>-3454</v>
      </c>
      <c r="AB37" s="125">
        <f t="shared" si="28"/>
        <v>-2712</v>
      </c>
      <c r="AC37" s="123">
        <f t="shared" si="28"/>
        <v>285</v>
      </c>
      <c r="AD37" s="123">
        <f t="shared" si="28"/>
        <v>830</v>
      </c>
      <c r="AE37" s="123">
        <f t="shared" si="28"/>
        <v>190</v>
      </c>
      <c r="AF37" s="123">
        <f t="shared" si="28"/>
        <v>357</v>
      </c>
      <c r="AG37" s="42" t="e">
        <f t="shared" si="0"/>
        <v>#DIV/0!</v>
      </c>
      <c r="AH37" s="126">
        <v>-1447</v>
      </c>
      <c r="AI37" s="47">
        <v>-779.07626779999998</v>
      </c>
      <c r="AJ37" s="47">
        <v>-271.61946</v>
      </c>
      <c r="AK37" s="47">
        <v>-6009.4992777999996</v>
      </c>
      <c r="AL37" s="47">
        <v>-8288.0832699999992</v>
      </c>
      <c r="AM37" s="47"/>
      <c r="AN37" s="69">
        <v>-3125.0920000000001</v>
      </c>
      <c r="AO37" s="69">
        <v>-3465</v>
      </c>
      <c r="AP37" s="47"/>
      <c r="AQ37" s="47"/>
      <c r="AR37" s="47"/>
      <c r="AS37" s="47">
        <v>-8147.8932699999996</v>
      </c>
      <c r="AT37" s="47">
        <v>-1556.8648705773401</v>
      </c>
      <c r="AU37" s="47">
        <v>-5868.3092778</v>
      </c>
      <c r="AV37" s="47">
        <v>-1579.8255612999999</v>
      </c>
      <c r="AW37" s="47">
        <f t="shared" si="17"/>
        <v>9795.8932700000005</v>
      </c>
      <c r="AX37" s="47" t="e">
        <f>#REF!-AT37</f>
        <v>#REF!</v>
      </c>
      <c r="AY37" s="47">
        <f t="shared" si="18"/>
        <v>6606.3092778</v>
      </c>
      <c r="AZ37" s="47" t="e">
        <f>AV37-#REF!</f>
        <v>#REF!</v>
      </c>
      <c r="BA37" s="70">
        <v>149.7295858</v>
      </c>
      <c r="BB37" s="70">
        <v>-8246.5898217999893</v>
      </c>
      <c r="BC37" s="70">
        <v>-4727.0961160999996</v>
      </c>
      <c r="BD37" s="70">
        <v>0</v>
      </c>
      <c r="BE37" s="70">
        <v>195.22577000000001</v>
      </c>
      <c r="BF37" s="70">
        <v>-5213.5146599999998</v>
      </c>
      <c r="BG37" s="70">
        <v>-220.04936000000399</v>
      </c>
      <c r="BH37" s="70">
        <v>0</v>
      </c>
      <c r="BI37" s="127">
        <v>5217.7924400000002</v>
      </c>
      <c r="BJ37" s="127">
        <v>9949.1541899999993</v>
      </c>
      <c r="BK37" s="47"/>
      <c r="BL37" s="47" t="e">
        <f>BA37-#REF!</f>
        <v>#REF!</v>
      </c>
      <c r="BM37" s="47" t="e">
        <f>BB37-#REF!</f>
        <v>#REF!</v>
      </c>
      <c r="BN37" s="47" t="e">
        <f>BC37-#REF!</f>
        <v>#REF!</v>
      </c>
      <c r="BO37" s="47" t="e">
        <f>BD37-#REF!</f>
        <v>#REF!</v>
      </c>
      <c r="BP37" s="47" t="e">
        <f>BE37-#REF!</f>
        <v>#REF!</v>
      </c>
      <c r="BQ37" s="47">
        <f t="shared" si="25"/>
        <v>-6861.5146599999998</v>
      </c>
      <c r="BR37" s="47">
        <f t="shared" si="26"/>
        <v>1157.9506399999959</v>
      </c>
      <c r="BS37" s="47" t="e">
        <f>BH37-#REF!</f>
        <v>#REF!</v>
      </c>
      <c r="BT37" s="47" t="e">
        <f>BI37-#REF!</f>
        <v>#REF!</v>
      </c>
      <c r="BU37" s="47" t="e">
        <f>BJ37-#REF!</f>
        <v>#REF!</v>
      </c>
      <c r="BV37" s="128"/>
      <c r="BW37" s="128"/>
      <c r="BY37" s="47">
        <v>-4410</v>
      </c>
      <c r="BZ37" s="47"/>
      <c r="CA37" s="47" t="e">
        <f>ROUND(#REF!,0)</f>
        <v>#REF!</v>
      </c>
      <c r="CB37" s="47">
        <f t="shared" si="21"/>
        <v>-4410</v>
      </c>
      <c r="CC37" s="47" t="e">
        <f>ROUND(#REF!,0)</f>
        <v>#REF!</v>
      </c>
      <c r="CD37" s="47">
        <f t="shared" si="22"/>
        <v>738</v>
      </c>
      <c r="CE37" s="47" t="e">
        <f>ROUND(#REF!,0)</f>
        <v>#REF!</v>
      </c>
      <c r="CF37" s="47" t="e">
        <f>ROUND(#REF!,0)</f>
        <v>#REF!</v>
      </c>
      <c r="CG37" s="47">
        <f t="shared" si="23"/>
        <v>-1378</v>
      </c>
      <c r="CH37" s="47" t="e">
        <f>ROUND(#REF!,0)</f>
        <v>#REF!</v>
      </c>
      <c r="CI37" s="47">
        <f t="shared" si="24"/>
        <v>1648</v>
      </c>
      <c r="CJ37" s="47" t="e">
        <f>ROUND(#REF!,0)</f>
        <v>#REF!</v>
      </c>
      <c r="CK37" s="47"/>
      <c r="CL37" s="47"/>
      <c r="CM37" s="47"/>
      <c r="CN37" s="47"/>
      <c r="CO37" s="47"/>
      <c r="CP37" s="47"/>
      <c r="CQ37" s="47">
        <v>-1378</v>
      </c>
      <c r="CR37" s="47"/>
      <c r="CS37" s="47"/>
      <c r="CT37" s="47"/>
      <c r="CU37" s="47"/>
    </row>
    <row r="38" spans="4:99" ht="21.75" customHeight="1">
      <c r="D38" s="57">
        <v>10</v>
      </c>
      <c r="E38" s="129" t="s">
        <v>62</v>
      </c>
      <c r="F38" s="130">
        <v>0</v>
      </c>
      <c r="G38" s="131">
        <v>0</v>
      </c>
      <c r="H38" s="131">
        <v>0</v>
      </c>
      <c r="I38" s="131">
        <v>0</v>
      </c>
      <c r="J38" s="66">
        <v>0</v>
      </c>
      <c r="K38" s="66">
        <v>0</v>
      </c>
      <c r="L38" s="66">
        <f>O38-Z38</f>
        <v>0</v>
      </c>
      <c r="M38" s="66">
        <v>0</v>
      </c>
      <c r="N38" s="66"/>
      <c r="O38" s="131">
        <v>0</v>
      </c>
      <c r="P38" s="66">
        <v>0</v>
      </c>
      <c r="Q38" s="66"/>
      <c r="R38" s="66">
        <v>0</v>
      </c>
      <c r="S38" s="66">
        <v>0</v>
      </c>
      <c r="T38" s="82">
        <v>-143.47747000000001</v>
      </c>
      <c r="U38" s="66">
        <v>0</v>
      </c>
      <c r="V38" s="67"/>
      <c r="W38" s="67"/>
      <c r="X38" s="66">
        <v>0</v>
      </c>
      <c r="Y38" s="82">
        <v>-144</v>
      </c>
      <c r="Z38" s="66">
        <v>0</v>
      </c>
      <c r="AA38" s="66">
        <v>0</v>
      </c>
      <c r="AB38" s="67"/>
      <c r="AC38" s="67"/>
      <c r="AD38" s="67"/>
      <c r="AE38" s="67">
        <v>0</v>
      </c>
      <c r="AF38" s="67">
        <v>0</v>
      </c>
      <c r="AG38" s="42">
        <f t="shared" si="0"/>
        <v>-0.71641791044776115</v>
      </c>
      <c r="AH38" s="85"/>
      <c r="AI38" s="47"/>
      <c r="AJ38" s="47"/>
      <c r="AK38" s="47"/>
      <c r="AL38" s="47"/>
      <c r="AM38" s="47"/>
      <c r="AP38" s="47"/>
      <c r="AQ38" s="47"/>
      <c r="AR38" s="47"/>
      <c r="AS38" s="47"/>
      <c r="AT38" s="47"/>
      <c r="AU38" s="47"/>
      <c r="AV38" s="47"/>
      <c r="AW38" s="47"/>
      <c r="AX38" s="47"/>
      <c r="AY38" s="47"/>
      <c r="AZ38" s="47"/>
      <c r="BA38" s="70"/>
      <c r="BB38" s="70"/>
      <c r="BC38" s="70"/>
      <c r="BD38" s="70"/>
      <c r="BE38" s="70"/>
      <c r="BF38" s="70"/>
      <c r="BG38" s="70"/>
      <c r="BH38" s="70"/>
      <c r="BI38" s="86"/>
      <c r="BJ38" s="122"/>
      <c r="BK38" s="47"/>
      <c r="BL38" s="47"/>
      <c r="BM38" s="47"/>
      <c r="BN38" s="47"/>
      <c r="BO38" s="47"/>
      <c r="BP38" s="47"/>
      <c r="BQ38" s="47"/>
      <c r="BR38" s="47"/>
      <c r="BS38" s="47"/>
      <c r="BT38" s="47"/>
      <c r="BU38" s="47"/>
      <c r="BV38" s="87"/>
      <c r="BW38" s="87"/>
      <c r="BY38" s="47"/>
      <c r="BZ38" s="47"/>
      <c r="CA38" s="47"/>
      <c r="CB38" s="47">
        <f t="shared" si="21"/>
        <v>0</v>
      </c>
      <c r="CC38" s="47"/>
      <c r="CD38" s="47"/>
      <c r="CE38" s="47"/>
      <c r="CF38" s="47"/>
      <c r="CG38" s="47">
        <f t="shared" si="23"/>
        <v>0</v>
      </c>
      <c r="CH38" s="47"/>
      <c r="CI38" s="47"/>
      <c r="CJ38" s="47"/>
      <c r="CK38" s="47"/>
      <c r="CL38" s="47"/>
      <c r="CM38" s="47"/>
      <c r="CN38" s="47"/>
      <c r="CO38" s="47"/>
      <c r="CP38" s="47"/>
      <c r="CQ38" s="47"/>
      <c r="CR38" s="47"/>
      <c r="CS38" s="47"/>
      <c r="CT38" s="47"/>
      <c r="CU38" s="47"/>
    </row>
    <row r="39" spans="4:99" ht="29.25" customHeight="1">
      <c r="D39" s="57">
        <v>11</v>
      </c>
      <c r="E39" s="132" t="s">
        <v>63</v>
      </c>
      <c r="F39" s="133">
        <f>F37-F38</f>
        <v>128</v>
      </c>
      <c r="G39" s="133">
        <f>G37-G38</f>
        <v>420</v>
      </c>
      <c r="H39" s="133">
        <f>H37-H38</f>
        <v>-1008</v>
      </c>
      <c r="I39" s="134">
        <f t="shared" ref="I39:Q39" si="29">I37-I38</f>
        <v>738</v>
      </c>
      <c r="J39" s="134">
        <f t="shared" si="29"/>
        <v>-4410</v>
      </c>
      <c r="K39" s="134">
        <f t="shared" si="29"/>
        <v>-3712</v>
      </c>
      <c r="L39" s="133">
        <f t="shared" si="29"/>
        <v>-419</v>
      </c>
      <c r="M39" s="133">
        <f>M37-M38</f>
        <v>327</v>
      </c>
      <c r="N39" s="133">
        <f>N37-N38</f>
        <v>789</v>
      </c>
      <c r="O39" s="134">
        <f>O37-O38</f>
        <v>738</v>
      </c>
      <c r="P39" s="133">
        <f t="shared" si="29"/>
        <v>-2667</v>
      </c>
      <c r="Q39" s="133">
        <f t="shared" si="29"/>
        <v>765</v>
      </c>
      <c r="R39" s="133">
        <f>R37+R38</f>
        <v>601</v>
      </c>
      <c r="S39" s="133">
        <f>S37-S38</f>
        <v>-69</v>
      </c>
      <c r="T39" s="135">
        <f>T37+T38</f>
        <v>2269.5225300000002</v>
      </c>
      <c r="U39" s="135">
        <f>U37-U38</f>
        <v>-1447</v>
      </c>
      <c r="V39" s="136"/>
      <c r="W39" s="136"/>
      <c r="X39" s="135">
        <f>X37-X38</f>
        <v>-1378</v>
      </c>
      <c r="Y39" s="135">
        <f>Y37+Y38</f>
        <v>1504</v>
      </c>
      <c r="Z39" s="133">
        <f>Z37-Z38</f>
        <v>1157</v>
      </c>
      <c r="AA39" s="133">
        <f>AA37-AA38</f>
        <v>-3454</v>
      </c>
      <c r="AB39" s="137">
        <f>AB37-AB38</f>
        <v>-2712</v>
      </c>
      <c r="AC39" s="133">
        <f>AC37-AC38</f>
        <v>285</v>
      </c>
      <c r="AD39" s="133">
        <f>AD37-AD38</f>
        <v>830</v>
      </c>
      <c r="AE39" s="136">
        <f>AE37+AE38</f>
        <v>190</v>
      </c>
      <c r="AF39" s="136">
        <f>AF37+AF38</f>
        <v>357</v>
      </c>
      <c r="AG39" s="42">
        <f t="shared" si="0"/>
        <v>-7.8888888888888893</v>
      </c>
      <c r="AH39" s="85"/>
      <c r="AI39" s="47"/>
      <c r="AJ39" s="47"/>
      <c r="AK39" s="47"/>
      <c r="AL39" s="47"/>
      <c r="AM39" s="47"/>
      <c r="AP39" s="47"/>
      <c r="AQ39" s="47"/>
      <c r="AR39" s="47"/>
      <c r="AS39" s="47"/>
      <c r="AT39" s="47"/>
      <c r="AU39" s="47"/>
      <c r="AV39" s="47"/>
      <c r="AW39" s="47"/>
      <c r="AX39" s="47"/>
      <c r="AY39" s="47"/>
      <c r="AZ39" s="47"/>
      <c r="BA39" s="70"/>
      <c r="BB39" s="70"/>
      <c r="BC39" s="70"/>
      <c r="BD39" s="70"/>
      <c r="BE39" s="70"/>
      <c r="BF39" s="70"/>
      <c r="BG39" s="70"/>
      <c r="BH39" s="70"/>
      <c r="BI39" s="86"/>
      <c r="BJ39" s="122"/>
      <c r="BK39" s="47"/>
      <c r="BL39" s="47"/>
      <c r="BM39" s="47"/>
      <c r="BN39" s="47"/>
      <c r="BO39" s="47"/>
      <c r="BP39" s="47"/>
      <c r="BQ39" s="47"/>
      <c r="BR39" s="47"/>
      <c r="BS39" s="47"/>
      <c r="BT39" s="47"/>
      <c r="BU39" s="47"/>
      <c r="BV39" s="87"/>
      <c r="BW39" s="87"/>
      <c r="BY39" s="47"/>
      <c r="BZ39" s="47"/>
      <c r="CA39" s="47"/>
      <c r="CB39" s="47"/>
      <c r="CC39" s="47"/>
      <c r="CD39" s="47"/>
      <c r="CE39" s="47"/>
      <c r="CF39" s="47"/>
      <c r="CG39" s="47"/>
      <c r="CH39" s="47"/>
      <c r="CI39" s="47"/>
      <c r="CJ39" s="47"/>
      <c r="CK39" s="47"/>
      <c r="CL39" s="47"/>
      <c r="CM39" s="47"/>
      <c r="CN39" s="47"/>
      <c r="CO39" s="47"/>
      <c r="CP39" s="47"/>
      <c r="CQ39" s="47"/>
      <c r="CR39" s="47"/>
      <c r="CS39" s="47"/>
      <c r="CT39" s="47"/>
      <c r="CU39" s="47"/>
    </row>
    <row r="40" spans="4:99" ht="22.5" customHeight="1">
      <c r="D40" s="57">
        <v>12</v>
      </c>
      <c r="E40" s="58" t="s">
        <v>64</v>
      </c>
      <c r="F40" s="58"/>
      <c r="G40" s="58"/>
      <c r="H40" s="58"/>
      <c r="I40" s="88"/>
      <c r="J40" s="95"/>
      <c r="K40" s="88"/>
      <c r="L40" s="88"/>
      <c r="M40" s="88"/>
      <c r="N40" s="88"/>
      <c r="O40" s="88"/>
      <c r="P40" s="88"/>
      <c r="Q40" s="88"/>
      <c r="R40" s="88"/>
      <c r="S40" s="88"/>
      <c r="T40" s="66"/>
      <c r="U40" s="131"/>
      <c r="V40" s="67"/>
      <c r="W40" s="67"/>
      <c r="X40" s="66"/>
      <c r="Y40" s="66"/>
      <c r="Z40" s="88"/>
      <c r="AA40" s="88"/>
      <c r="AB40" s="67"/>
      <c r="AC40" s="67"/>
      <c r="AD40" s="67"/>
      <c r="AE40" s="67"/>
      <c r="AF40" s="67"/>
      <c r="AG40" s="42">
        <f t="shared" si="0"/>
        <v>1.9183673469387754</v>
      </c>
      <c r="AH40" s="68"/>
      <c r="AI40" s="47"/>
      <c r="AJ40" s="47"/>
      <c r="AK40" s="47"/>
      <c r="AL40" s="47"/>
      <c r="AM40" s="47"/>
      <c r="AP40" s="47"/>
      <c r="AQ40" s="47"/>
      <c r="AR40" s="47"/>
      <c r="AS40" s="47"/>
      <c r="AT40" s="47"/>
      <c r="AU40" s="47"/>
      <c r="AV40" s="47"/>
      <c r="AW40" s="47">
        <f t="shared" ref="AW40:AW71" si="30">Y40-AS40</f>
        <v>0</v>
      </c>
      <c r="AX40" s="47" t="e">
        <f>#REF!-AT40</f>
        <v>#REF!</v>
      </c>
      <c r="AY40" s="47">
        <f t="shared" ref="AY40:AY71" si="31">I40-AU40</f>
        <v>0</v>
      </c>
      <c r="AZ40" s="47" t="e">
        <f>AV40-#REF!</f>
        <v>#REF!</v>
      </c>
      <c r="BA40" s="70">
        <v>0</v>
      </c>
      <c r="BB40" s="70">
        <v>0</v>
      </c>
      <c r="BC40" s="70">
        <v>0</v>
      </c>
      <c r="BD40" s="70">
        <v>0</v>
      </c>
      <c r="BE40" s="70">
        <v>0</v>
      </c>
      <c r="BF40" s="70">
        <v>0</v>
      </c>
      <c r="BG40" s="70">
        <v>0</v>
      </c>
      <c r="BH40" s="70">
        <v>0</v>
      </c>
      <c r="BI40" s="72"/>
      <c r="BJ40" s="72"/>
      <c r="BK40" s="47"/>
      <c r="BL40" s="47" t="e">
        <f>BA40-#REF!</f>
        <v>#REF!</v>
      </c>
      <c r="BM40" s="47" t="e">
        <f>BB40-#REF!</f>
        <v>#REF!</v>
      </c>
      <c r="BN40" s="47" t="e">
        <f>BC40-#REF!</f>
        <v>#REF!</v>
      </c>
      <c r="BO40" s="47" t="e">
        <f>BD40-#REF!</f>
        <v>#REF!</v>
      </c>
      <c r="BP40" s="47" t="e">
        <f>BE40-#REF!</f>
        <v>#REF!</v>
      </c>
      <c r="BQ40" s="47">
        <f>BF40-Y40</f>
        <v>0</v>
      </c>
      <c r="BR40" s="47">
        <f>BG40-X40</f>
        <v>0</v>
      </c>
      <c r="BS40" s="47" t="e">
        <f>BH40-#REF!</f>
        <v>#REF!</v>
      </c>
      <c r="BT40" s="47" t="e">
        <f>BI40-#REF!</f>
        <v>#REF!</v>
      </c>
      <c r="BU40" s="47" t="e">
        <f>BJ40-#REF!</f>
        <v>#REF!</v>
      </c>
      <c r="BV40" s="73"/>
      <c r="BW40" s="73"/>
      <c r="BY40" s="47"/>
      <c r="BZ40" s="47"/>
      <c r="CA40" s="47"/>
      <c r="CB40" s="47"/>
      <c r="CC40" s="47"/>
      <c r="CD40" s="47"/>
      <c r="CE40" s="47"/>
      <c r="CF40" s="47"/>
      <c r="CG40" s="47"/>
      <c r="CH40" s="47"/>
      <c r="CI40" s="47"/>
      <c r="CJ40" s="47"/>
      <c r="CK40" s="47"/>
      <c r="CL40" s="47"/>
      <c r="CM40" s="47"/>
      <c r="CN40" s="47"/>
      <c r="CO40" s="47"/>
      <c r="CP40" s="47"/>
      <c r="CQ40" s="47"/>
      <c r="CR40" s="47"/>
      <c r="CS40" s="47"/>
      <c r="CT40" s="47"/>
      <c r="CU40" s="47"/>
    </row>
    <row r="41" spans="4:99" ht="22.5" customHeight="1">
      <c r="D41" s="57"/>
      <c r="E41" s="64" t="s">
        <v>65</v>
      </c>
      <c r="F41" s="65">
        <f>I41-G41-AE41</f>
        <v>0</v>
      </c>
      <c r="G41" s="66">
        <v>0</v>
      </c>
      <c r="H41" s="66">
        <v>0</v>
      </c>
      <c r="I41" s="66">
        <v>0</v>
      </c>
      <c r="J41" s="67">
        <v>0</v>
      </c>
      <c r="K41" s="66">
        <v>0</v>
      </c>
      <c r="L41" s="66">
        <v>0</v>
      </c>
      <c r="M41" s="66">
        <f>Z41-AD41</f>
        <v>3</v>
      </c>
      <c r="N41" s="66">
        <f>P41-AA41</f>
        <v>37</v>
      </c>
      <c r="O41" s="66">
        <v>0</v>
      </c>
      <c r="P41" s="66">
        <v>37</v>
      </c>
      <c r="Q41" s="66">
        <f>T41-Y41</f>
        <v>14.648766646041274</v>
      </c>
      <c r="R41" s="66">
        <v>19</v>
      </c>
      <c r="S41" s="66">
        <f>U41-X41</f>
        <v>67</v>
      </c>
      <c r="T41" s="66">
        <v>63.648766646041274</v>
      </c>
      <c r="U41" s="66">
        <v>132</v>
      </c>
      <c r="V41" s="67"/>
      <c r="W41" s="67"/>
      <c r="X41" s="66">
        <v>65</v>
      </c>
      <c r="Y41" s="66">
        <v>49</v>
      </c>
      <c r="Z41" s="66">
        <v>3</v>
      </c>
      <c r="AA41" s="66">
        <v>0</v>
      </c>
      <c r="AB41" s="67"/>
      <c r="AC41" s="67">
        <f>10*0</f>
        <v>0</v>
      </c>
      <c r="AD41" s="67">
        <f>37*0</f>
        <v>0</v>
      </c>
      <c r="AE41" s="67"/>
      <c r="AF41" s="67">
        <v>31</v>
      </c>
      <c r="AG41" s="42" t="e">
        <f t="shared" si="0"/>
        <v>#DIV/0!</v>
      </c>
      <c r="AH41" s="68">
        <v>132</v>
      </c>
      <c r="AI41" s="47">
        <v>0</v>
      </c>
      <c r="AJ41" s="47">
        <v>0</v>
      </c>
      <c r="AK41" s="47">
        <v>0</v>
      </c>
      <c r="AL41" s="47">
        <v>26.832789999999999</v>
      </c>
      <c r="AM41" s="47"/>
      <c r="AN41" s="69">
        <v>26.892520000000001</v>
      </c>
      <c r="AO41" s="69">
        <v>0.11226999999999999</v>
      </c>
      <c r="AP41" s="47"/>
      <c r="AQ41" s="47"/>
      <c r="AR41" s="47"/>
      <c r="AS41" s="47">
        <v>26.832789999999999</v>
      </c>
      <c r="AT41" s="47">
        <v>-0.17200000000000201</v>
      </c>
      <c r="AU41" s="47">
        <v>0</v>
      </c>
      <c r="AV41" s="47">
        <v>0</v>
      </c>
      <c r="AW41" s="47">
        <f t="shared" si="30"/>
        <v>22.167210000000001</v>
      </c>
      <c r="AX41" s="47" t="e">
        <f>#REF!-AT41</f>
        <v>#REF!</v>
      </c>
      <c r="AY41" s="47">
        <f t="shared" si="31"/>
        <v>0</v>
      </c>
      <c r="AZ41" s="47" t="e">
        <f>AV41-#REF!</f>
        <v>#REF!</v>
      </c>
      <c r="BA41" s="70"/>
      <c r="BB41" s="70"/>
      <c r="BC41" s="70"/>
      <c r="BD41" s="70"/>
      <c r="BE41" s="70"/>
      <c r="BF41" s="70"/>
      <c r="BG41" s="70"/>
      <c r="BH41" s="70"/>
      <c r="BI41" s="72"/>
      <c r="BJ41" s="72"/>
      <c r="BK41" s="47"/>
      <c r="BL41" s="47"/>
      <c r="BM41" s="47"/>
      <c r="BN41" s="47"/>
      <c r="BO41" s="47"/>
      <c r="BP41" s="47"/>
      <c r="BQ41" s="47"/>
      <c r="BR41" s="47"/>
      <c r="BS41" s="47"/>
      <c r="BT41" s="47"/>
      <c r="BU41" s="47"/>
      <c r="BV41" s="73"/>
      <c r="BW41" s="73"/>
      <c r="BY41" s="47">
        <v>0</v>
      </c>
      <c r="BZ41" s="47"/>
      <c r="CA41" s="47" t="e">
        <f>ROUND(#REF!,0)</f>
        <v>#REF!</v>
      </c>
      <c r="CB41" s="47">
        <f>ROUND(J41,0)</f>
        <v>0</v>
      </c>
      <c r="CC41" s="47" t="e">
        <f>ROUND(#REF!,0)</f>
        <v>#REF!</v>
      </c>
      <c r="CD41" s="47">
        <f>ROUND(I41,0)</f>
        <v>0</v>
      </c>
      <c r="CE41" s="47" t="e">
        <f>ROUND(#REF!,0)</f>
        <v>#REF!</v>
      </c>
      <c r="CF41" s="47" t="e">
        <f>ROUND(#REF!,0)</f>
        <v>#REF!</v>
      </c>
      <c r="CG41" s="47">
        <f>ROUND(X41,0)</f>
        <v>65</v>
      </c>
      <c r="CH41" s="47" t="e">
        <f>ROUND(#REF!,0)</f>
        <v>#REF!</v>
      </c>
      <c r="CI41" s="47">
        <f>ROUND(Y41,0)</f>
        <v>49</v>
      </c>
      <c r="CJ41" s="47" t="e">
        <f>ROUND(#REF!,0)</f>
        <v>#REF!</v>
      </c>
      <c r="CK41" s="47"/>
      <c r="CL41" s="47"/>
      <c r="CM41" s="47"/>
      <c r="CN41" s="47"/>
      <c r="CO41" s="47"/>
      <c r="CP41" s="47"/>
      <c r="CQ41" s="47">
        <v>65</v>
      </c>
      <c r="CR41" s="47"/>
      <c r="CS41" s="47"/>
      <c r="CT41" s="47"/>
      <c r="CU41" s="47"/>
    </row>
    <row r="42" spans="4:99" ht="22.5" customHeight="1">
      <c r="D42" s="57"/>
      <c r="E42" s="64" t="s">
        <v>66</v>
      </c>
      <c r="F42" s="65">
        <f>I42-G42-AE42</f>
        <v>147</v>
      </c>
      <c r="G42" s="66">
        <v>119</v>
      </c>
      <c r="H42" s="66">
        <v>-340</v>
      </c>
      <c r="I42" s="66">
        <v>333</v>
      </c>
      <c r="J42" s="66">
        <v>-870</v>
      </c>
      <c r="K42" s="66">
        <v>-703</v>
      </c>
      <c r="L42" s="66">
        <f>O42-Z42</f>
        <v>-15</v>
      </c>
      <c r="M42" s="66">
        <f>Z42-AD42</f>
        <v>87</v>
      </c>
      <c r="N42" s="66">
        <f>P42-AA42</f>
        <v>197</v>
      </c>
      <c r="O42" s="66">
        <v>333</v>
      </c>
      <c r="P42" s="66">
        <v>-510</v>
      </c>
      <c r="Q42" s="66">
        <f>T42-Y42</f>
        <v>148.23721312949931</v>
      </c>
      <c r="R42" s="66">
        <v>124</v>
      </c>
      <c r="S42" s="66">
        <f>U42-X42</f>
        <v>-18</v>
      </c>
      <c r="T42" s="66">
        <v>570.23721312949931</v>
      </c>
      <c r="U42" s="121">
        <v>-258</v>
      </c>
      <c r="V42" s="67"/>
      <c r="W42" s="67"/>
      <c r="X42" s="66">
        <v>-240</v>
      </c>
      <c r="Y42" s="66">
        <v>422</v>
      </c>
      <c r="Z42" s="66">
        <v>348</v>
      </c>
      <c r="AA42" s="66">
        <v>-707</v>
      </c>
      <c r="AB42" s="67">
        <v>-424</v>
      </c>
      <c r="AC42" s="67">
        <f>86+10+4</f>
        <v>100</v>
      </c>
      <c r="AD42" s="67">
        <f>218+37+6</f>
        <v>261</v>
      </c>
      <c r="AE42" s="67">
        <v>67</v>
      </c>
      <c r="AF42" s="67">
        <v>74</v>
      </c>
      <c r="AG42" s="42">
        <f t="shared" si="0"/>
        <v>-4.8813559322033901</v>
      </c>
      <c r="AH42" s="68">
        <v>-258</v>
      </c>
      <c r="AI42" s="47">
        <v>-194.94952719390599</v>
      </c>
      <c r="AJ42" s="47">
        <v>-16.635290000000001</v>
      </c>
      <c r="AK42" s="47">
        <v>-1449.12960842601</v>
      </c>
      <c r="AL42" s="47">
        <v>-1519.39634</v>
      </c>
      <c r="AM42" s="47"/>
      <c r="AN42" s="69">
        <v>-323.50977999999998</v>
      </c>
      <c r="AO42" s="69">
        <v>-797.43294000000003</v>
      </c>
      <c r="AP42" s="47"/>
      <c r="AQ42" s="47"/>
      <c r="AR42" s="47"/>
      <c r="AS42" s="47">
        <v>-1483.8616400000001</v>
      </c>
      <c r="AT42" s="47">
        <v>-362.91892000000001</v>
      </c>
      <c r="AU42" s="47">
        <v>-1413.59490922601</v>
      </c>
      <c r="AV42" s="47">
        <v>-430.38773683852202</v>
      </c>
      <c r="AW42" s="47">
        <f t="shared" si="30"/>
        <v>1905.8616400000001</v>
      </c>
      <c r="AX42" s="47" t="e">
        <f>#REF!-AT42</f>
        <v>#REF!</v>
      </c>
      <c r="AY42" s="47">
        <f t="shared" si="31"/>
        <v>1746.59490922601</v>
      </c>
      <c r="AZ42" s="47" t="e">
        <f>AV42-#REF!</f>
        <v>#REF!</v>
      </c>
      <c r="BA42" s="70">
        <v>2.59880030723627</v>
      </c>
      <c r="BB42" s="70">
        <v>-961.55101165926601</v>
      </c>
      <c r="BC42" s="70">
        <v>1401.9436682591399</v>
      </c>
      <c r="BD42" s="70">
        <v>0</v>
      </c>
      <c r="BE42" s="70">
        <v>-30.882660000000001</v>
      </c>
      <c r="BF42" s="70">
        <v>-481.70258000000001</v>
      </c>
      <c r="BG42" s="70">
        <v>1562.3208099999999</v>
      </c>
      <c r="BH42" s="70">
        <v>0</v>
      </c>
      <c r="BI42" s="72">
        <v>-178.52699999999999</v>
      </c>
      <c r="BJ42" s="72">
        <v>-247.99046000000001</v>
      </c>
      <c r="BK42" s="47"/>
      <c r="BL42" s="47">
        <f>BA42-I42</f>
        <v>-330.40119969276373</v>
      </c>
      <c r="BM42" s="47" t="e">
        <f>BB42-#REF!</f>
        <v>#REF!</v>
      </c>
      <c r="BN42" s="47" t="e">
        <f>BC42-#REF!</f>
        <v>#REF!</v>
      </c>
      <c r="BO42" s="47" t="e">
        <f>BD42-#REF!</f>
        <v>#REF!</v>
      </c>
      <c r="BP42" s="47" t="e">
        <f>BE42-#REF!</f>
        <v>#REF!</v>
      </c>
      <c r="BQ42" s="47">
        <f>BF42-Y42</f>
        <v>-903.70258000000001</v>
      </c>
      <c r="BR42" s="47">
        <f>BG42-X42</f>
        <v>1802.3208099999999</v>
      </c>
      <c r="BS42" s="47" t="e">
        <f>BH42-#REF!</f>
        <v>#REF!</v>
      </c>
      <c r="BT42" s="47" t="e">
        <f>BI42-#REF!</f>
        <v>#REF!</v>
      </c>
      <c r="BU42" s="47" t="e">
        <f>BJ42-#REF!</f>
        <v>#REF!</v>
      </c>
      <c r="BV42" s="73"/>
      <c r="BW42" s="73"/>
      <c r="BY42" s="47">
        <v>-870</v>
      </c>
      <c r="BZ42" s="47"/>
      <c r="CA42" s="47" t="e">
        <f>ROUND(#REF!,0)</f>
        <v>#REF!</v>
      </c>
      <c r="CB42" s="47">
        <f>ROUND(J42,0)</f>
        <v>-870</v>
      </c>
      <c r="CC42" s="47" t="e">
        <f>ROUND(#REF!,0)</f>
        <v>#REF!</v>
      </c>
      <c r="CD42" s="47">
        <f>ROUND(I42,0)</f>
        <v>333</v>
      </c>
      <c r="CE42" s="47" t="e">
        <f>ROUND(#REF!,0)</f>
        <v>#REF!</v>
      </c>
      <c r="CF42" s="47" t="e">
        <f>ROUND(#REF!,0)</f>
        <v>#REF!</v>
      </c>
      <c r="CG42" s="47">
        <f>ROUND(X42,0)</f>
        <v>-240</v>
      </c>
      <c r="CH42" s="47" t="e">
        <f>ROUND(#REF!,0)</f>
        <v>#REF!</v>
      </c>
      <c r="CI42" s="47">
        <f>ROUND(Y42,0)</f>
        <v>422</v>
      </c>
      <c r="CJ42" s="47" t="e">
        <f>ROUND(#REF!,0)</f>
        <v>#REF!</v>
      </c>
      <c r="CK42" s="47"/>
      <c r="CL42" s="47"/>
      <c r="CM42" s="47"/>
      <c r="CN42" s="47"/>
      <c r="CO42" s="47"/>
      <c r="CP42" s="47"/>
      <c r="CQ42" s="47">
        <v>-240</v>
      </c>
      <c r="CR42" s="47"/>
      <c r="CS42" s="47"/>
      <c r="CT42" s="47"/>
      <c r="CU42" s="47"/>
    </row>
    <row r="43" spans="4:99" ht="19.5">
      <c r="D43" s="57"/>
      <c r="E43" s="58" t="s">
        <v>67</v>
      </c>
      <c r="F43" s="138">
        <f>SUM(F41:F42)</f>
        <v>147</v>
      </c>
      <c r="G43" s="138">
        <f>SUM(G41:G42)</f>
        <v>119</v>
      </c>
      <c r="H43" s="138">
        <f>SUM(H41:H42)</f>
        <v>-340</v>
      </c>
      <c r="I43" s="75">
        <f t="array" ref="I43">SUM(ROUND(I41:I42,0))</f>
        <v>333</v>
      </c>
      <c r="J43" s="138">
        <f>SUM(J41:J42)</f>
        <v>-870</v>
      </c>
      <c r="K43" s="75">
        <v>-703</v>
      </c>
      <c r="L43" s="138">
        <f t="shared" ref="L43" si="32">SUM(L41:L42)</f>
        <v>-15</v>
      </c>
      <c r="M43" s="138">
        <f>SUM(M41:M42)</f>
        <v>90</v>
      </c>
      <c r="N43" s="138">
        <f>SUM(N41:N42)</f>
        <v>234</v>
      </c>
      <c r="O43" s="75">
        <f t="array" ref="O43">SUM(ROUND(O41:O42,0))</f>
        <v>333</v>
      </c>
      <c r="P43" s="138">
        <f t="shared" ref="P43:R43" si="33">SUM(P41:P42)</f>
        <v>-473</v>
      </c>
      <c r="Q43" s="138">
        <f t="shared" si="33"/>
        <v>162.88597977554059</v>
      </c>
      <c r="R43" s="75">
        <f t="shared" si="33"/>
        <v>143</v>
      </c>
      <c r="S43" s="75">
        <f>SUM(S41:S42)</f>
        <v>49</v>
      </c>
      <c r="T43" s="75">
        <f t="array" ref="T43">SUM(ROUND(T41:T42,0))</f>
        <v>634</v>
      </c>
      <c r="U43" s="75">
        <v>-126</v>
      </c>
      <c r="V43" s="77"/>
      <c r="W43" s="77"/>
      <c r="X43" s="75">
        <f t="array" ref="X43">SUM(ROUND(X41:X42,0))</f>
        <v>-175</v>
      </c>
      <c r="Y43" s="75">
        <f t="array" ref="Y43">SUM(ROUND(Y41:Y42,0))</f>
        <v>471</v>
      </c>
      <c r="Z43" s="138">
        <f>SUM(Z41:Z42)</f>
        <v>351</v>
      </c>
      <c r="AA43" s="138">
        <f>SUM(AA41:AA42)</f>
        <v>-707</v>
      </c>
      <c r="AB43" s="139">
        <f>SUM(AB41:AB42)</f>
        <v>-424</v>
      </c>
      <c r="AC43" s="138">
        <f>SUM(AC41:AC42)</f>
        <v>100</v>
      </c>
      <c r="AD43" s="138">
        <f>SUM(AD41:AD42)</f>
        <v>261</v>
      </c>
      <c r="AE43" s="75">
        <f t="array" ref="AE43">SUM(ROUND(AE41:AE42,0))</f>
        <v>67</v>
      </c>
      <c r="AF43" s="75">
        <f t="array" ref="AF43">SUM(ROUND(AF41:AF42,0))</f>
        <v>105</v>
      </c>
      <c r="AG43" s="42" t="e">
        <f t="shared" si="0"/>
        <v>#DIV/0!</v>
      </c>
      <c r="AH43" s="140">
        <v>-126</v>
      </c>
      <c r="AI43" s="47">
        <v>-194.94952719390599</v>
      </c>
      <c r="AJ43" s="47">
        <v>-16.635290000000001</v>
      </c>
      <c r="AK43" s="47">
        <v>-1449.12960842601</v>
      </c>
      <c r="AL43" s="47">
        <v>-1491.5635500000001</v>
      </c>
      <c r="AM43" s="47"/>
      <c r="AN43" s="69">
        <v>-296.61725999999999</v>
      </c>
      <c r="AO43" s="69">
        <v>-797.32066999999995</v>
      </c>
      <c r="AP43" s="47"/>
      <c r="AQ43" s="47"/>
      <c r="AR43" s="47"/>
      <c r="AS43" s="47">
        <v>-1457.0288499999999</v>
      </c>
      <c r="AT43" s="47">
        <v>-363.09091999999998</v>
      </c>
      <c r="AU43" s="47">
        <v>-1413.59490922601</v>
      </c>
      <c r="AV43" s="47">
        <v>-430.38773683852202</v>
      </c>
      <c r="AW43" s="47">
        <f t="shared" si="30"/>
        <v>1928.0288499999999</v>
      </c>
      <c r="AX43" s="47" t="e">
        <f>#REF!-AT43</f>
        <v>#REF!</v>
      </c>
      <c r="AY43" s="47">
        <f t="shared" si="31"/>
        <v>1746.59490922601</v>
      </c>
      <c r="AZ43" s="47" t="e">
        <f>AV43-#REF!</f>
        <v>#REF!</v>
      </c>
      <c r="BA43" s="70">
        <v>2.59880030723627</v>
      </c>
      <c r="BB43" s="70">
        <v>-971.04229594809794</v>
      </c>
      <c r="BC43" s="70">
        <v>982.24862587545704</v>
      </c>
      <c r="BD43" s="70">
        <v>0</v>
      </c>
      <c r="BE43" s="70">
        <v>-61.07029</v>
      </c>
      <c r="BF43" s="70">
        <v>-1212.8386800000001</v>
      </c>
      <c r="BG43" s="70">
        <v>952.92211999999995</v>
      </c>
      <c r="BH43" s="70">
        <v>0</v>
      </c>
      <c r="BI43" s="141">
        <v>1340.7400299999999</v>
      </c>
      <c r="BJ43" s="141">
        <v>3447.30044</v>
      </c>
      <c r="BK43" s="47"/>
      <c r="BL43" s="47" t="e">
        <f>BA43-#REF!</f>
        <v>#REF!</v>
      </c>
      <c r="BM43" s="47" t="e">
        <f>BB43-#REF!</f>
        <v>#REF!</v>
      </c>
      <c r="BN43" s="47" t="e">
        <f>BC43-#REF!</f>
        <v>#REF!</v>
      </c>
      <c r="BO43" s="47" t="e">
        <f>BD43-#REF!</f>
        <v>#REF!</v>
      </c>
      <c r="BP43" s="47" t="e">
        <f>BE43-#REF!</f>
        <v>#REF!</v>
      </c>
      <c r="BQ43" s="47">
        <f>BF43-Y43</f>
        <v>-1683.8386800000001</v>
      </c>
      <c r="BR43" s="47">
        <f>BG43-X43</f>
        <v>1127.9221199999999</v>
      </c>
      <c r="BS43" s="47" t="e">
        <f>BH43-#REF!</f>
        <v>#REF!</v>
      </c>
      <c r="BT43" s="47" t="e">
        <f>BI43-#REF!</f>
        <v>#REF!</v>
      </c>
      <c r="BU43" s="47" t="e">
        <f>BJ43-#REF!</f>
        <v>#REF!</v>
      </c>
      <c r="BV43" s="128"/>
      <c r="BW43" s="128"/>
      <c r="BY43" s="47">
        <v>-870</v>
      </c>
      <c r="BZ43" s="47"/>
      <c r="CA43" s="47" t="e">
        <f>ROUND(#REF!,0)</f>
        <v>#REF!</v>
      </c>
      <c r="CB43" s="47">
        <f>ROUND(J43,0)</f>
        <v>-870</v>
      </c>
      <c r="CC43" s="47" t="e">
        <f>ROUND(#REF!,0)</f>
        <v>#REF!</v>
      </c>
      <c r="CD43" s="47">
        <f>ROUND(I43,0)</f>
        <v>333</v>
      </c>
      <c r="CE43" s="47" t="e">
        <f>ROUND(#REF!,0)</f>
        <v>#REF!</v>
      </c>
      <c r="CF43" s="47" t="e">
        <f>ROUND(#REF!,0)</f>
        <v>#REF!</v>
      </c>
      <c r="CG43" s="47">
        <f>ROUND(X43,0)</f>
        <v>-175</v>
      </c>
      <c r="CH43" s="47" t="e">
        <f>ROUND(#REF!,0)</f>
        <v>#REF!</v>
      </c>
      <c r="CI43" s="47">
        <f>ROUND(Y43,0)</f>
        <v>471</v>
      </c>
      <c r="CJ43" s="47" t="e">
        <f>ROUND(#REF!,0)</f>
        <v>#REF!</v>
      </c>
      <c r="CK43" s="47"/>
      <c r="CL43" s="47"/>
      <c r="CM43" s="47"/>
      <c r="CN43" s="47"/>
      <c r="CO43" s="47"/>
      <c r="CP43" s="47"/>
      <c r="CQ43" s="47">
        <v>-175</v>
      </c>
      <c r="CR43" s="47"/>
      <c r="CS43" s="47"/>
      <c r="CT43" s="47"/>
      <c r="CU43" s="47"/>
    </row>
    <row r="44" spans="4:99" ht="6.75" customHeight="1">
      <c r="D44" s="57"/>
      <c r="E44" s="64"/>
      <c r="F44" s="142"/>
      <c r="G44" s="142"/>
      <c r="H44" s="142"/>
      <c r="I44" s="143"/>
      <c r="J44" s="82"/>
      <c r="K44" s="82"/>
      <c r="L44" s="82"/>
      <c r="M44" s="82"/>
      <c r="N44" s="82"/>
      <c r="O44" s="143"/>
      <c r="P44" s="82"/>
      <c r="Q44" s="82"/>
      <c r="R44" s="82"/>
      <c r="S44" s="82"/>
      <c r="T44" s="131"/>
      <c r="U44" s="131"/>
      <c r="V44" s="67"/>
      <c r="W44" s="67"/>
      <c r="X44" s="131"/>
      <c r="Y44" s="131"/>
      <c r="Z44" s="82"/>
      <c r="AA44" s="82"/>
      <c r="AB44" s="67"/>
      <c r="AC44" s="67"/>
      <c r="AD44" s="67"/>
      <c r="AE44" s="67"/>
      <c r="AF44" s="67"/>
      <c r="AG44" s="42" t="e">
        <f t="shared" si="0"/>
        <v>#DIV/0!</v>
      </c>
      <c r="AH44" s="68"/>
      <c r="AI44" s="47"/>
      <c r="AJ44" s="47"/>
      <c r="AK44" s="47"/>
      <c r="AL44" s="47"/>
      <c r="AM44" s="47"/>
      <c r="AP44" s="47"/>
      <c r="AQ44" s="47"/>
      <c r="AR44" s="47"/>
      <c r="AS44" s="47"/>
      <c r="AT44" s="47"/>
      <c r="AU44" s="47"/>
      <c r="AV44" s="47"/>
      <c r="AW44" s="47">
        <f t="shared" si="30"/>
        <v>0</v>
      </c>
      <c r="AX44" s="47" t="e">
        <f>#REF!-AT44</f>
        <v>#REF!</v>
      </c>
      <c r="AY44" s="47">
        <f t="shared" si="31"/>
        <v>0</v>
      </c>
      <c r="AZ44" s="47" t="e">
        <f>AV44-#REF!</f>
        <v>#REF!</v>
      </c>
      <c r="BA44" s="70"/>
      <c r="BB44" s="70"/>
      <c r="BC44" s="70"/>
      <c r="BD44" s="70"/>
      <c r="BE44" s="70"/>
      <c r="BF44" s="70"/>
      <c r="BG44" s="70"/>
      <c r="BH44" s="70"/>
      <c r="BI44" s="144"/>
      <c r="BJ44" s="144"/>
      <c r="BK44" s="47"/>
      <c r="BL44" s="47"/>
      <c r="BM44" s="47"/>
      <c r="BN44" s="47"/>
      <c r="BO44" s="47"/>
      <c r="BP44" s="47"/>
      <c r="BQ44" s="47"/>
      <c r="BR44" s="47"/>
      <c r="BS44" s="47"/>
      <c r="BT44" s="47"/>
      <c r="BU44" s="47"/>
      <c r="BV44" s="73"/>
      <c r="BW44" s="73"/>
      <c r="BY44" s="47"/>
      <c r="BZ44" s="47"/>
      <c r="CA44" s="47" t="e">
        <f>ROUND(#REF!,0)</f>
        <v>#REF!</v>
      </c>
      <c r="CB44" s="47">
        <f>ROUND(J44,0)</f>
        <v>0</v>
      </c>
      <c r="CC44" s="47" t="e">
        <f>ROUND(#REF!,0)</f>
        <v>#REF!</v>
      </c>
      <c r="CD44" s="47">
        <f>ROUND(I44,0)</f>
        <v>0</v>
      </c>
      <c r="CE44" s="47" t="e">
        <f>ROUND(#REF!,0)</f>
        <v>#REF!</v>
      </c>
      <c r="CF44" s="47" t="e">
        <f>ROUND(#REF!,0)</f>
        <v>#REF!</v>
      </c>
      <c r="CG44" s="47">
        <f>ROUND(X44,0)</f>
        <v>0</v>
      </c>
      <c r="CH44" s="47" t="e">
        <f>ROUND(#REF!,0)</f>
        <v>#REF!</v>
      </c>
      <c r="CI44" s="47">
        <f>ROUND(Y44,0)</f>
        <v>0</v>
      </c>
      <c r="CJ44" s="47" t="e">
        <f>ROUND(#REF!,0)</f>
        <v>#REF!</v>
      </c>
      <c r="CK44" s="47"/>
      <c r="CL44" s="47"/>
      <c r="CM44" s="47"/>
      <c r="CN44" s="47"/>
      <c r="CO44" s="47"/>
      <c r="CP44" s="47"/>
      <c r="CQ44" s="47"/>
      <c r="CR44" s="47"/>
      <c r="CS44" s="47"/>
      <c r="CT44" s="47"/>
      <c r="CU44" s="47"/>
    </row>
    <row r="45" spans="4:99" ht="27.75" customHeight="1">
      <c r="D45" s="57">
        <v>13</v>
      </c>
      <c r="E45" s="58" t="s">
        <v>68</v>
      </c>
      <c r="F45" s="104">
        <f>F39-F43</f>
        <v>-19</v>
      </c>
      <c r="G45" s="104">
        <f>G39-G43</f>
        <v>301</v>
      </c>
      <c r="H45" s="104">
        <f t="shared" ref="H45:S45" si="34">H39-H43</f>
        <v>-668</v>
      </c>
      <c r="I45" s="104">
        <f t="shared" si="34"/>
        <v>405</v>
      </c>
      <c r="J45" s="104">
        <f t="shared" si="34"/>
        <v>-3540</v>
      </c>
      <c r="K45" s="104">
        <f t="shared" si="34"/>
        <v>-3009</v>
      </c>
      <c r="L45" s="104">
        <f t="shared" si="34"/>
        <v>-404</v>
      </c>
      <c r="M45" s="104">
        <f>M39-M43</f>
        <v>237</v>
      </c>
      <c r="N45" s="104">
        <f>N39-N43</f>
        <v>555</v>
      </c>
      <c r="O45" s="104">
        <f>O39-O43</f>
        <v>405</v>
      </c>
      <c r="P45" s="104">
        <f t="shared" si="34"/>
        <v>-2194</v>
      </c>
      <c r="Q45" s="104">
        <f t="shared" si="34"/>
        <v>602.11402022445941</v>
      </c>
      <c r="R45" s="104">
        <f t="shared" si="34"/>
        <v>458</v>
      </c>
      <c r="S45" s="104">
        <f t="shared" si="34"/>
        <v>-118</v>
      </c>
      <c r="T45" s="104">
        <f>T39-T43</f>
        <v>1635.5225300000002</v>
      </c>
      <c r="U45" s="104">
        <v>-1321</v>
      </c>
      <c r="V45" s="77"/>
      <c r="W45" s="77"/>
      <c r="X45" s="104">
        <f t="shared" ref="X45:AF45" si="35">X39-X43</f>
        <v>-1203</v>
      </c>
      <c r="Y45" s="104">
        <f t="shared" si="35"/>
        <v>1033</v>
      </c>
      <c r="Z45" s="104">
        <f t="shared" si="35"/>
        <v>806</v>
      </c>
      <c r="AA45" s="104">
        <f t="shared" si="35"/>
        <v>-2747</v>
      </c>
      <c r="AB45" s="145">
        <f t="shared" si="35"/>
        <v>-2288</v>
      </c>
      <c r="AC45" s="104">
        <f t="shared" si="35"/>
        <v>185</v>
      </c>
      <c r="AD45" s="104">
        <f t="shared" si="35"/>
        <v>569</v>
      </c>
      <c r="AE45" s="104">
        <f t="shared" si="35"/>
        <v>123</v>
      </c>
      <c r="AF45" s="104">
        <f t="shared" si="35"/>
        <v>252</v>
      </c>
      <c r="AG45" s="42">
        <f t="shared" si="0"/>
        <v>-1</v>
      </c>
      <c r="AH45" s="79">
        <v>-1321</v>
      </c>
      <c r="AI45" s="47">
        <v>-584.12674060609402</v>
      </c>
      <c r="AJ45" s="47">
        <v>-254.98417000000001</v>
      </c>
      <c r="AK45" s="47">
        <v>-4560.3696693739903</v>
      </c>
      <c r="AL45" s="47">
        <v>-6795.5197200000002</v>
      </c>
      <c r="AM45" s="47"/>
      <c r="AN45" s="69">
        <v>-2828.4747400000001</v>
      </c>
      <c r="AO45" s="69">
        <v>-2668</v>
      </c>
      <c r="AP45" s="47"/>
      <c r="AQ45" s="47"/>
      <c r="AR45" s="47"/>
      <c r="AS45" s="47">
        <v>-6690.8644199999999</v>
      </c>
      <c r="AT45" s="47">
        <v>-1193.77395057734</v>
      </c>
      <c r="AU45" s="47">
        <v>-4454.7143685739902</v>
      </c>
      <c r="AV45" s="47">
        <v>-1149.43782446148</v>
      </c>
      <c r="AW45" s="47">
        <f t="shared" si="30"/>
        <v>7723.8644199999999</v>
      </c>
      <c r="AX45" s="47" t="e">
        <f>#REF!-AT45</f>
        <v>#REF!</v>
      </c>
      <c r="AY45" s="47">
        <f t="shared" si="31"/>
        <v>4859.7143685739902</v>
      </c>
      <c r="AZ45" s="47" t="e">
        <f>AV45-#REF!</f>
        <v>#REF!</v>
      </c>
      <c r="BA45" s="70">
        <v>146.63078549276401</v>
      </c>
      <c r="BB45" s="70">
        <v>-7275.9675258518901</v>
      </c>
      <c r="BC45" s="70">
        <v>-5709.3447419754602</v>
      </c>
      <c r="BD45" s="70">
        <v>0</v>
      </c>
      <c r="BE45" s="70">
        <v>256.29606000000001</v>
      </c>
      <c r="BF45" s="70">
        <v>-4000.67598</v>
      </c>
      <c r="BG45" s="70">
        <v>-1173.37148</v>
      </c>
      <c r="BH45" s="70">
        <v>0</v>
      </c>
      <c r="BI45" s="107">
        <v>3877.0524099999998</v>
      </c>
      <c r="BJ45" s="107">
        <v>6501.8537500000002</v>
      </c>
      <c r="BK45" s="47"/>
      <c r="BL45" s="47" t="e">
        <f>BA45-#REF!</f>
        <v>#REF!</v>
      </c>
      <c r="BM45" s="47" t="e">
        <f>BB45-#REF!</f>
        <v>#REF!</v>
      </c>
      <c r="BN45" s="47" t="e">
        <f>BC45-#REF!</f>
        <v>#REF!</v>
      </c>
      <c r="BO45" s="47" t="e">
        <f>BD45-#REF!</f>
        <v>#REF!</v>
      </c>
      <c r="BP45" s="47" t="e">
        <f>BE45-#REF!</f>
        <v>#REF!</v>
      </c>
      <c r="BQ45" s="47">
        <f>BF45-Y45</f>
        <v>-5033.67598</v>
      </c>
      <c r="BR45" s="47">
        <f>BG45-X45</f>
        <v>29.62851999999998</v>
      </c>
      <c r="BS45" s="47" t="e">
        <f>BH45-#REF!</f>
        <v>#REF!</v>
      </c>
      <c r="BT45" s="47" t="e">
        <f>BI45-#REF!</f>
        <v>#REF!</v>
      </c>
      <c r="BU45" s="47" t="e">
        <f>BJ45-#REF!</f>
        <v>#REF!</v>
      </c>
      <c r="BV45" s="81"/>
      <c r="BW45" s="81"/>
      <c r="BY45" s="47">
        <v>-3540</v>
      </c>
      <c r="BZ45" s="47"/>
      <c r="CA45" s="47" t="e">
        <f>ROUND(#REF!,0)</f>
        <v>#REF!</v>
      </c>
      <c r="CB45" s="47">
        <f>ROUND(J45,0)</f>
        <v>-3540</v>
      </c>
      <c r="CC45" s="47" t="e">
        <f>ROUND(#REF!,0)</f>
        <v>#REF!</v>
      </c>
      <c r="CD45" s="47">
        <f>ROUND(I45,0)</f>
        <v>405</v>
      </c>
      <c r="CE45" s="47" t="e">
        <f>ROUND(#REF!,0)</f>
        <v>#REF!</v>
      </c>
      <c r="CF45" s="47" t="e">
        <f>ROUND(#REF!,0)</f>
        <v>#REF!</v>
      </c>
      <c r="CG45" s="47">
        <f>ROUND(X45,0)</f>
        <v>-1203</v>
      </c>
      <c r="CH45" s="47" t="e">
        <f>ROUND(#REF!,0)</f>
        <v>#REF!</v>
      </c>
      <c r="CI45" s="47">
        <f>ROUND(Y45,0)</f>
        <v>1033</v>
      </c>
      <c r="CJ45" s="47" t="e">
        <f>ROUND(#REF!,0)</f>
        <v>#REF!</v>
      </c>
      <c r="CK45" s="47"/>
      <c r="CL45" s="47"/>
      <c r="CM45" s="47"/>
      <c r="CN45" s="47"/>
      <c r="CO45" s="47"/>
      <c r="CP45" s="47"/>
      <c r="CQ45" s="47">
        <v>-1203</v>
      </c>
      <c r="CR45" s="47"/>
      <c r="CS45" s="47"/>
      <c r="CT45" s="47"/>
      <c r="CU45" s="47"/>
    </row>
    <row r="46" spans="4:99" ht="6" customHeight="1">
      <c r="D46" s="57"/>
      <c r="E46" s="142"/>
      <c r="F46" s="142"/>
      <c r="G46" s="142"/>
      <c r="H46" s="142"/>
      <c r="I46" s="146"/>
      <c r="J46" s="83"/>
      <c r="K46" s="146"/>
      <c r="L46" s="146"/>
      <c r="M46" s="146"/>
      <c r="N46" s="146"/>
      <c r="O46" s="146"/>
      <c r="P46" s="146"/>
      <c r="Q46" s="146"/>
      <c r="R46" s="146"/>
      <c r="S46" s="146"/>
      <c r="T46" s="146"/>
      <c r="U46" s="146"/>
      <c r="V46" s="83"/>
      <c r="W46" s="83"/>
      <c r="X46" s="84"/>
      <c r="Y46" s="146"/>
      <c r="Z46" s="146"/>
      <c r="AA46" s="146"/>
      <c r="AB46" s="83"/>
      <c r="AC46" s="83"/>
      <c r="AD46" s="83"/>
      <c r="AE46" s="83"/>
      <c r="AF46" s="83"/>
      <c r="AG46" s="42">
        <f t="shared" si="0"/>
        <v>-1</v>
      </c>
      <c r="AH46" s="85"/>
      <c r="AI46" s="47"/>
      <c r="AJ46" s="47"/>
      <c r="AK46" s="47"/>
      <c r="AL46" s="47"/>
      <c r="AM46" s="47"/>
      <c r="AP46" s="47"/>
      <c r="AQ46" s="47"/>
      <c r="AR46" s="47"/>
      <c r="AS46" s="47"/>
      <c r="AT46" s="47"/>
      <c r="AU46" s="47"/>
      <c r="AV46" s="47"/>
      <c r="AW46" s="47">
        <f t="shared" si="30"/>
        <v>0</v>
      </c>
      <c r="AX46" s="47" t="e">
        <f>#REF!-AT46</f>
        <v>#REF!</v>
      </c>
      <c r="AY46" s="47">
        <f t="shared" si="31"/>
        <v>0</v>
      </c>
      <c r="AZ46" s="47" t="e">
        <f>AV46-#REF!</f>
        <v>#REF!</v>
      </c>
      <c r="BA46" s="70"/>
      <c r="BB46" s="70"/>
      <c r="BC46" s="70"/>
      <c r="BD46" s="70"/>
      <c r="BE46" s="70"/>
      <c r="BF46" s="70"/>
      <c r="BG46" s="70"/>
      <c r="BH46" s="70"/>
      <c r="BI46" s="86"/>
      <c r="BJ46" s="86"/>
      <c r="BK46" s="47"/>
      <c r="BL46" s="47"/>
      <c r="BM46" s="47"/>
      <c r="BN46" s="47"/>
      <c r="BO46" s="47"/>
      <c r="BP46" s="47"/>
      <c r="BQ46" s="47"/>
      <c r="BR46" s="47"/>
      <c r="BS46" s="47"/>
      <c r="BT46" s="47"/>
      <c r="BU46" s="47"/>
      <c r="BV46" s="87"/>
      <c r="BW46" s="87"/>
      <c r="BY46" s="47"/>
      <c r="BZ46" s="47"/>
      <c r="CA46" s="47"/>
      <c r="CB46" s="47"/>
      <c r="CC46" s="47"/>
      <c r="CD46" s="47"/>
      <c r="CE46" s="47"/>
      <c r="CF46" s="47"/>
      <c r="CG46" s="47"/>
      <c r="CH46" s="47"/>
      <c r="CI46" s="47"/>
      <c r="CJ46" s="47"/>
      <c r="CK46" s="47"/>
      <c r="CL46" s="47"/>
      <c r="CM46" s="47"/>
      <c r="CN46" s="47"/>
      <c r="CO46" s="47"/>
      <c r="CP46" s="47"/>
      <c r="CQ46" s="47"/>
      <c r="CR46" s="47"/>
      <c r="CS46" s="47"/>
      <c r="CT46" s="47"/>
      <c r="CU46" s="47"/>
    </row>
    <row r="47" spans="4:99" ht="22.5" customHeight="1">
      <c r="D47" s="57">
        <v>14</v>
      </c>
      <c r="E47" s="147" t="s">
        <v>69</v>
      </c>
      <c r="F47" s="147"/>
      <c r="G47" s="147"/>
      <c r="H47" s="147"/>
      <c r="I47" s="88"/>
      <c r="J47" s="95"/>
      <c r="K47" s="88"/>
      <c r="L47" s="88"/>
      <c r="M47" s="88"/>
      <c r="N47" s="88"/>
      <c r="O47" s="88"/>
      <c r="P47" s="88"/>
      <c r="Q47" s="88"/>
      <c r="R47" s="88"/>
      <c r="S47" s="88"/>
      <c r="T47" s="82"/>
      <c r="U47" s="82"/>
      <c r="V47" s="83"/>
      <c r="W47" s="83"/>
      <c r="X47" s="84"/>
      <c r="Y47" s="82"/>
      <c r="Z47" s="88"/>
      <c r="AA47" s="88"/>
      <c r="AB47" s="83"/>
      <c r="AC47" s="83"/>
      <c r="AD47" s="83"/>
      <c r="AE47" s="83"/>
      <c r="AF47" s="83"/>
      <c r="AG47" s="42">
        <f t="shared" si="0"/>
        <v>-1.0434782608695652</v>
      </c>
      <c r="AH47" s="85"/>
      <c r="AI47" s="47"/>
      <c r="AJ47" s="47"/>
      <c r="AK47" s="47"/>
      <c r="AL47" s="47"/>
      <c r="AM47" s="47"/>
      <c r="AP47" s="47"/>
      <c r="AQ47" s="47"/>
      <c r="AR47" s="47"/>
      <c r="AS47" s="47"/>
      <c r="AT47" s="47"/>
      <c r="AU47" s="47"/>
      <c r="AV47" s="47"/>
      <c r="AW47" s="47">
        <f t="shared" si="30"/>
        <v>0</v>
      </c>
      <c r="AX47" s="47" t="e">
        <f>#REF!-AT47</f>
        <v>#REF!</v>
      </c>
      <c r="AY47" s="47">
        <f t="shared" si="31"/>
        <v>0</v>
      </c>
      <c r="AZ47" s="47" t="e">
        <f>AV47-#REF!</f>
        <v>#REF!</v>
      </c>
      <c r="BA47" s="70">
        <v>0</v>
      </c>
      <c r="BB47" s="70">
        <v>0</v>
      </c>
      <c r="BC47" s="70">
        <v>0</v>
      </c>
      <c r="BD47" s="70">
        <v>0</v>
      </c>
      <c r="BE47" s="70">
        <v>0</v>
      </c>
      <c r="BF47" s="70">
        <v>0</v>
      </c>
      <c r="BG47" s="70">
        <v>0</v>
      </c>
      <c r="BH47" s="70">
        <v>0</v>
      </c>
      <c r="BI47" s="86"/>
      <c r="BJ47" s="86"/>
      <c r="BK47" s="47"/>
      <c r="BL47" s="47" t="e">
        <f>BA47-#REF!</f>
        <v>#REF!</v>
      </c>
      <c r="BM47" s="47" t="e">
        <f>BB47-#REF!</f>
        <v>#REF!</v>
      </c>
      <c r="BN47" s="47" t="e">
        <f>BC47-#REF!</f>
        <v>#REF!</v>
      </c>
      <c r="BO47" s="47" t="e">
        <f>BD47-#REF!</f>
        <v>#REF!</v>
      </c>
      <c r="BP47" s="47" t="e">
        <f>BE47-#REF!</f>
        <v>#REF!</v>
      </c>
      <c r="BQ47" s="47">
        <f t="shared" ref="BQ47:BQ55" si="36">BF47-Y47</f>
        <v>0</v>
      </c>
      <c r="BR47" s="47">
        <f t="shared" ref="BR47:BR55" si="37">BG47-X47</f>
        <v>0</v>
      </c>
      <c r="BS47" s="47" t="e">
        <f>BH47-#REF!</f>
        <v>#REF!</v>
      </c>
      <c r="BT47" s="47" t="e">
        <f>BI47-#REF!</f>
        <v>#REF!</v>
      </c>
      <c r="BU47" s="47" t="e">
        <f>BJ47-#REF!</f>
        <v>#REF!</v>
      </c>
      <c r="BV47" s="87"/>
      <c r="BW47" s="87"/>
      <c r="BY47" s="47"/>
      <c r="BZ47" s="47"/>
      <c r="CA47" s="47"/>
      <c r="CB47" s="47"/>
      <c r="CC47" s="47"/>
      <c r="CD47" s="47"/>
      <c r="CE47" s="47"/>
      <c r="CF47" s="47"/>
      <c r="CG47" s="47"/>
      <c r="CH47" s="47"/>
      <c r="CI47" s="47"/>
      <c r="CJ47" s="47"/>
      <c r="CK47" s="47"/>
      <c r="CL47" s="47"/>
      <c r="CM47" s="47"/>
      <c r="CN47" s="47"/>
      <c r="CO47" s="47"/>
      <c r="CP47" s="47"/>
      <c r="CQ47" s="47"/>
      <c r="CR47" s="47"/>
      <c r="CS47" s="47"/>
      <c r="CT47" s="47"/>
      <c r="CU47" s="47"/>
    </row>
    <row r="48" spans="4:99" ht="39" customHeight="1">
      <c r="D48" s="57"/>
      <c r="E48" s="148" t="s">
        <v>70</v>
      </c>
      <c r="F48" s="149">
        <f>I48-G48</f>
        <v>-117.95783</v>
      </c>
      <c r="G48" s="66">
        <v>0</v>
      </c>
      <c r="H48" s="66">
        <v>0</v>
      </c>
      <c r="I48" s="150">
        <v>-117.95783</v>
      </c>
      <c r="J48" s="67">
        <v>0</v>
      </c>
      <c r="K48" s="66">
        <v>250.43532999999999</v>
      </c>
      <c r="L48" s="66">
        <f>O48-Z48</f>
        <v>-117.95783</v>
      </c>
      <c r="M48" s="66">
        <f>Z48-AD48</f>
        <v>0</v>
      </c>
      <c r="N48" s="66">
        <f>P48-AA48</f>
        <v>265.04611999999997</v>
      </c>
      <c r="O48" s="66">
        <v>-117.95783</v>
      </c>
      <c r="P48" s="66">
        <v>265.04611999999997</v>
      </c>
      <c r="Q48" s="66">
        <f>T48-Y48</f>
        <v>-119.13755999999999</v>
      </c>
      <c r="R48" s="66">
        <v>0</v>
      </c>
      <c r="S48" s="66">
        <f>U48-X48</f>
        <v>280.84685000000002</v>
      </c>
      <c r="T48" s="66">
        <v>-119.13755999999999</v>
      </c>
      <c r="U48" s="66">
        <v>280.84685000000002</v>
      </c>
      <c r="V48" s="67"/>
      <c r="W48" s="67"/>
      <c r="X48" s="66">
        <v>0</v>
      </c>
      <c r="Y48" s="66">
        <v>0</v>
      </c>
      <c r="Z48" s="66">
        <v>0</v>
      </c>
      <c r="AA48" s="66">
        <v>0</v>
      </c>
      <c r="AB48" s="67"/>
      <c r="AC48" s="67"/>
      <c r="AD48" s="67"/>
      <c r="AE48" s="67"/>
      <c r="AF48" s="67"/>
      <c r="AG48" s="42" t="e">
        <f t="shared" si="0"/>
        <v>#DIV/0!</v>
      </c>
      <c r="AH48" s="151">
        <v>280.84685000000002</v>
      </c>
      <c r="AI48" s="47">
        <v>0</v>
      </c>
      <c r="AJ48" s="47">
        <v>0</v>
      </c>
      <c r="AK48" s="47"/>
      <c r="AL48" s="47">
        <v>0</v>
      </c>
      <c r="AM48" s="47"/>
      <c r="AN48" s="69">
        <v>0</v>
      </c>
      <c r="AO48" s="69">
        <v>0</v>
      </c>
      <c r="AP48" s="47"/>
      <c r="AQ48" s="47"/>
      <c r="AR48" s="47"/>
      <c r="AS48" s="47">
        <v>0</v>
      </c>
      <c r="AT48" s="47">
        <v>0</v>
      </c>
      <c r="AU48" s="47"/>
      <c r="AV48" s="47">
        <v>0</v>
      </c>
      <c r="AW48" s="47">
        <f t="shared" si="30"/>
        <v>0</v>
      </c>
      <c r="AX48" s="47" t="e">
        <f>#REF!-AT48</f>
        <v>#REF!</v>
      </c>
      <c r="AY48" s="47">
        <f t="shared" si="31"/>
        <v>-117.95783</v>
      </c>
      <c r="AZ48" s="47" t="e">
        <f>AV48-#REF!</f>
        <v>#REF!</v>
      </c>
      <c r="BA48" s="70">
        <v>0</v>
      </c>
      <c r="BB48" s="70">
        <v>-175.8137725</v>
      </c>
      <c r="BC48" s="70">
        <v>0</v>
      </c>
      <c r="BD48" s="70">
        <v>0</v>
      </c>
      <c r="BE48" s="70">
        <v>0</v>
      </c>
      <c r="BF48" s="70">
        <v>-191.93526</v>
      </c>
      <c r="BG48" s="70">
        <v>0</v>
      </c>
      <c r="BH48" s="70">
        <v>0</v>
      </c>
      <c r="BI48" s="72">
        <v>155.70411999999999</v>
      </c>
      <c r="BJ48" s="86">
        <v>-49.087470000000003</v>
      </c>
      <c r="BK48" s="47"/>
      <c r="BL48" s="47" t="e">
        <f>BA48-#REF!</f>
        <v>#REF!</v>
      </c>
      <c r="BM48" s="47" t="e">
        <f>BB48-#REF!</f>
        <v>#REF!</v>
      </c>
      <c r="BN48" s="47" t="e">
        <f>BC48-#REF!</f>
        <v>#REF!</v>
      </c>
      <c r="BO48" s="47" t="e">
        <f>BD48-#REF!</f>
        <v>#REF!</v>
      </c>
      <c r="BP48" s="47" t="e">
        <f>BE48-#REF!</f>
        <v>#REF!</v>
      </c>
      <c r="BQ48" s="47">
        <f t="shared" si="36"/>
        <v>-191.93526</v>
      </c>
      <c r="BR48" s="47">
        <f t="shared" si="37"/>
        <v>0</v>
      </c>
      <c r="BS48" s="47" t="e">
        <f>BH48-#REF!</f>
        <v>#REF!</v>
      </c>
      <c r="BT48" s="47" t="e">
        <f>BI48-#REF!</f>
        <v>#REF!</v>
      </c>
      <c r="BU48" s="47" t="e">
        <f>BJ48-#REF!</f>
        <v>#REF!</v>
      </c>
      <c r="BV48" s="73"/>
      <c r="BW48" s="87"/>
      <c r="BY48" s="47">
        <v>0</v>
      </c>
      <c r="BZ48" s="47"/>
      <c r="CA48" s="47" t="e">
        <f>ROUND(#REF!,0)</f>
        <v>#REF!</v>
      </c>
      <c r="CB48" s="47">
        <f>ROUND(J48,0)</f>
        <v>0</v>
      </c>
      <c r="CC48" s="47" t="e">
        <f>ROUND(#REF!,0)</f>
        <v>#REF!</v>
      </c>
      <c r="CD48" s="47">
        <f>ROUND(I48,0)</f>
        <v>-118</v>
      </c>
      <c r="CE48" s="47" t="e">
        <f>ROUND(#REF!,0)</f>
        <v>#REF!</v>
      </c>
      <c r="CF48" s="47" t="e">
        <f>ROUND(#REF!,0)</f>
        <v>#REF!</v>
      </c>
      <c r="CG48" s="47">
        <f>ROUND(X48,0)</f>
        <v>0</v>
      </c>
      <c r="CH48" s="47" t="e">
        <f>ROUND(#REF!,0)</f>
        <v>#REF!</v>
      </c>
      <c r="CI48" s="47">
        <f>ROUND(Y48,0)</f>
        <v>0</v>
      </c>
      <c r="CJ48" s="47" t="e">
        <f>ROUND(#REF!,0)</f>
        <v>#REF!</v>
      </c>
      <c r="CK48" s="47"/>
      <c r="CL48" s="47"/>
      <c r="CM48" s="47"/>
      <c r="CN48" s="47"/>
      <c r="CO48" s="47"/>
      <c r="CP48" s="47"/>
      <c r="CQ48" s="47">
        <v>0</v>
      </c>
      <c r="CR48" s="47"/>
      <c r="CS48" s="47"/>
      <c r="CT48" s="47"/>
      <c r="CU48" s="47"/>
    </row>
    <row r="49" spans="4:99" ht="40.5" customHeight="1">
      <c r="D49" s="57"/>
      <c r="E49" s="152" t="s">
        <v>71</v>
      </c>
      <c r="F49" s="149">
        <f>I49-G49</f>
        <v>29.687626654400002</v>
      </c>
      <c r="G49" s="66">
        <v>0</v>
      </c>
      <c r="H49" s="66">
        <v>0</v>
      </c>
      <c r="I49" s="150">
        <v>29.687626654400002</v>
      </c>
      <c r="J49" s="67">
        <v>0</v>
      </c>
      <c r="K49" s="66">
        <v>-63.029563854400003</v>
      </c>
      <c r="L49" s="66">
        <f>O49-Z49</f>
        <v>29.687626654400002</v>
      </c>
      <c r="M49" s="66">
        <f>Z49-AD49</f>
        <v>0</v>
      </c>
      <c r="N49" s="66">
        <f>P49-AA49</f>
        <v>-66.706800000000001</v>
      </c>
      <c r="O49" s="66">
        <v>29.687626654400002</v>
      </c>
      <c r="P49" s="66">
        <v>-66.706800000000001</v>
      </c>
      <c r="Q49" s="66">
        <f>T49-Y49</f>
        <v>30.445070000000001</v>
      </c>
      <c r="R49" s="66">
        <v>0</v>
      </c>
      <c r="S49" s="66">
        <f>U49-X49</f>
        <v>-69.321770000000001</v>
      </c>
      <c r="T49" s="153">
        <v>30.445070000000001</v>
      </c>
      <c r="U49" s="66">
        <v>-69.321770000000001</v>
      </c>
      <c r="V49" s="67"/>
      <c r="W49" s="67"/>
      <c r="X49" s="66">
        <v>0</v>
      </c>
      <c r="Y49" s="153">
        <v>0</v>
      </c>
      <c r="Z49" s="66">
        <v>0</v>
      </c>
      <c r="AA49" s="66">
        <v>0</v>
      </c>
      <c r="AB49" s="67"/>
      <c r="AC49" s="67"/>
      <c r="AD49" s="67"/>
      <c r="AE49" s="67"/>
      <c r="AF49" s="67"/>
      <c r="AG49" s="42">
        <f t="shared" si="0"/>
        <v>1.7995679189944098</v>
      </c>
      <c r="AH49" s="151">
        <v>-69.321770000000001</v>
      </c>
      <c r="AI49" s="47">
        <v>0</v>
      </c>
      <c r="AJ49" s="47">
        <v>0</v>
      </c>
      <c r="AK49" s="47"/>
      <c r="AL49" s="47">
        <v>0</v>
      </c>
      <c r="AM49" s="47"/>
      <c r="AN49" s="69">
        <v>0</v>
      </c>
      <c r="AO49" s="69">
        <v>0</v>
      </c>
      <c r="AP49" s="47"/>
      <c r="AQ49" s="47"/>
      <c r="AR49" s="47"/>
      <c r="AS49" s="47">
        <v>0</v>
      </c>
      <c r="AT49" s="47">
        <v>0</v>
      </c>
      <c r="AU49" s="47"/>
      <c r="AV49" s="47">
        <v>0</v>
      </c>
      <c r="AW49" s="47">
        <f t="shared" si="30"/>
        <v>0</v>
      </c>
      <c r="AX49" s="47" t="e">
        <f>#REF!-AT49</f>
        <v>#REF!</v>
      </c>
      <c r="AY49" s="47">
        <f t="shared" si="31"/>
        <v>29.687626654400002</v>
      </c>
      <c r="AZ49" s="47" t="e">
        <f>AV49-#REF!</f>
        <v>#REF!</v>
      </c>
      <c r="BA49" s="70">
        <v>0</v>
      </c>
      <c r="BB49" s="70">
        <v>44.248810262799999</v>
      </c>
      <c r="BC49" s="70">
        <v>-2.5658788584000001</v>
      </c>
      <c r="BD49" s="70">
        <v>0</v>
      </c>
      <c r="BE49" s="70">
        <v>0</v>
      </c>
      <c r="BF49" s="70">
        <v>45.501849999999997</v>
      </c>
      <c r="BG49" s="70">
        <v>-2.5658799999999999</v>
      </c>
      <c r="BH49" s="70">
        <v>0</v>
      </c>
      <c r="BI49" s="72">
        <v>-36.293199999999999</v>
      </c>
      <c r="BJ49" s="86">
        <v>17.124559999999999</v>
      </c>
      <c r="BK49" s="47"/>
      <c r="BL49" s="47" t="e">
        <f>BA49-#REF!</f>
        <v>#REF!</v>
      </c>
      <c r="BM49" s="47" t="e">
        <f>BB49-#REF!</f>
        <v>#REF!</v>
      </c>
      <c r="BN49" s="47" t="e">
        <f>BC49-#REF!</f>
        <v>#REF!</v>
      </c>
      <c r="BO49" s="47" t="e">
        <f>BD49-#REF!</f>
        <v>#REF!</v>
      </c>
      <c r="BP49" s="47" t="e">
        <f>BE49-#REF!</f>
        <v>#REF!</v>
      </c>
      <c r="BQ49" s="47">
        <f t="shared" si="36"/>
        <v>45.501849999999997</v>
      </c>
      <c r="BR49" s="47">
        <f t="shared" si="37"/>
        <v>-2.5658799999999999</v>
      </c>
      <c r="BS49" s="47" t="e">
        <f>BH49-#REF!</f>
        <v>#REF!</v>
      </c>
      <c r="BT49" s="47" t="e">
        <f>BI49-#REF!</f>
        <v>#REF!</v>
      </c>
      <c r="BU49" s="47" t="e">
        <f>BJ49-#REF!</f>
        <v>#REF!</v>
      </c>
      <c r="BV49" s="73"/>
      <c r="BW49" s="87"/>
      <c r="BY49" s="47">
        <v>0</v>
      </c>
      <c r="BZ49" s="47"/>
      <c r="CA49" s="47" t="e">
        <f>ROUND(#REF!,0)</f>
        <v>#REF!</v>
      </c>
      <c r="CB49" s="47">
        <f>ROUND(J49,0)</f>
        <v>0</v>
      </c>
      <c r="CC49" s="47" t="e">
        <f>ROUND(#REF!,0)</f>
        <v>#REF!</v>
      </c>
      <c r="CD49" s="47">
        <f>ROUND(I49,0)</f>
        <v>30</v>
      </c>
      <c r="CE49" s="47" t="e">
        <f>ROUND(#REF!,0)</f>
        <v>#REF!</v>
      </c>
      <c r="CF49" s="47" t="e">
        <f>ROUND(#REF!,0)</f>
        <v>#REF!</v>
      </c>
      <c r="CG49" s="47">
        <f>ROUND(X49,0)</f>
        <v>0</v>
      </c>
      <c r="CH49" s="47" t="e">
        <f>ROUND(#REF!,0)</f>
        <v>#REF!</v>
      </c>
      <c r="CI49" s="47">
        <f>ROUND(Y49,0)</f>
        <v>0</v>
      </c>
      <c r="CJ49" s="47" t="e">
        <f>ROUND(#REF!,0)</f>
        <v>#REF!</v>
      </c>
      <c r="CK49" s="47"/>
      <c r="CL49" s="47"/>
      <c r="CM49" s="47"/>
      <c r="CN49" s="47"/>
      <c r="CO49" s="47"/>
      <c r="CP49" s="47"/>
      <c r="CQ49" s="47">
        <v>0</v>
      </c>
      <c r="CR49" s="47"/>
      <c r="CS49" s="47"/>
      <c r="CT49" s="47"/>
      <c r="CU49" s="47"/>
    </row>
    <row r="50" spans="4:99" ht="23.25" customHeight="1">
      <c r="D50" s="57"/>
      <c r="E50" s="152" t="s">
        <v>72</v>
      </c>
      <c r="F50" s="149">
        <f>I50-G50</f>
        <v>0</v>
      </c>
      <c r="G50" s="66">
        <v>0</v>
      </c>
      <c r="H50" s="66">
        <v>0</v>
      </c>
      <c r="I50" s="66">
        <v>0</v>
      </c>
      <c r="J50" s="67">
        <v>0</v>
      </c>
      <c r="K50" s="66">
        <v>0</v>
      </c>
      <c r="L50" s="66">
        <f>O50-Z50</f>
        <v>0</v>
      </c>
      <c r="M50" s="66">
        <f>Z50-AD50</f>
        <v>0</v>
      </c>
      <c r="N50" s="66">
        <f>P50-AA50</f>
        <v>0</v>
      </c>
      <c r="O50" s="66">
        <v>0</v>
      </c>
      <c r="P50" s="66">
        <f>57*0</f>
        <v>0</v>
      </c>
      <c r="Q50" s="66">
        <f>T50-Y50</f>
        <v>88</v>
      </c>
      <c r="R50" s="66">
        <v>-3</v>
      </c>
      <c r="S50" s="66">
        <f>U50-X50</f>
        <v>69</v>
      </c>
      <c r="T50" s="153">
        <v>105</v>
      </c>
      <c r="U50" s="66">
        <v>232</v>
      </c>
      <c r="V50" s="67"/>
      <c r="W50" s="67"/>
      <c r="X50" s="66">
        <v>163</v>
      </c>
      <c r="Y50" s="153">
        <v>17</v>
      </c>
      <c r="Z50" s="66">
        <f>7*0</f>
        <v>0</v>
      </c>
      <c r="AA50" s="66">
        <f>62*0</f>
        <v>0</v>
      </c>
      <c r="AB50" s="67">
        <f>53*0</f>
        <v>0</v>
      </c>
      <c r="AC50" s="67">
        <f>-1*0</f>
        <v>0</v>
      </c>
      <c r="AD50" s="67">
        <f>8*0</f>
        <v>0</v>
      </c>
      <c r="AE50" s="67"/>
      <c r="AF50" s="67">
        <v>-1</v>
      </c>
      <c r="AG50" s="42" t="e">
        <f t="shared" si="0"/>
        <v>#DIV/0!</v>
      </c>
      <c r="AH50" s="68">
        <v>232</v>
      </c>
      <c r="AI50" s="47">
        <v>0</v>
      </c>
      <c r="AJ50" s="47">
        <v>72.097059999999999</v>
      </c>
      <c r="AK50" s="47"/>
      <c r="AL50" s="47">
        <v>36.564129999999999</v>
      </c>
      <c r="AM50" s="47"/>
      <c r="AN50" s="69">
        <v>3.3257500000000002</v>
      </c>
      <c r="AO50" s="69">
        <v>28.585360000000001</v>
      </c>
      <c r="AP50" s="47"/>
      <c r="AQ50" s="47"/>
      <c r="AR50" s="47"/>
      <c r="AS50" s="47">
        <v>36.564129999999999</v>
      </c>
      <c r="AT50" s="47">
        <v>4.6530199999999997</v>
      </c>
      <c r="AU50" s="47"/>
      <c r="AV50" s="47">
        <v>0</v>
      </c>
      <c r="AW50" s="47">
        <f t="shared" si="30"/>
        <v>-19.564129999999999</v>
      </c>
      <c r="AX50" s="47" t="e">
        <f>#REF!-AT50</f>
        <v>#REF!</v>
      </c>
      <c r="AY50" s="47">
        <f t="shared" si="31"/>
        <v>0</v>
      </c>
      <c r="AZ50" s="47" t="e">
        <f>AV50-#REF!</f>
        <v>#REF!</v>
      </c>
      <c r="BA50" s="70">
        <v>0</v>
      </c>
      <c r="BB50" s="70">
        <v>0</v>
      </c>
      <c r="BC50" s="70">
        <v>0</v>
      </c>
      <c r="BD50" s="70">
        <v>0</v>
      </c>
      <c r="BE50" s="70">
        <v>99.064490000000006</v>
      </c>
      <c r="BF50" s="70">
        <v>-149.53214551206599</v>
      </c>
      <c r="BG50" s="70">
        <v>136.986415512066</v>
      </c>
      <c r="BH50" s="70">
        <v>0</v>
      </c>
      <c r="BI50" s="72">
        <v>209.09730999999999</v>
      </c>
      <c r="BJ50" s="86">
        <v>219.78685950012201</v>
      </c>
      <c r="BK50" s="47"/>
      <c r="BL50" s="47" t="e">
        <f>BA50-#REF!</f>
        <v>#REF!</v>
      </c>
      <c r="BM50" s="47" t="e">
        <f>BB50-#REF!</f>
        <v>#REF!</v>
      </c>
      <c r="BN50" s="47" t="e">
        <f>BC50-#REF!</f>
        <v>#REF!</v>
      </c>
      <c r="BO50" s="47" t="e">
        <f>BD50-#REF!</f>
        <v>#REF!</v>
      </c>
      <c r="BP50" s="47" t="e">
        <f>BE50-#REF!</f>
        <v>#REF!</v>
      </c>
      <c r="BQ50" s="47">
        <f t="shared" si="36"/>
        <v>-166.53214551206599</v>
      </c>
      <c r="BR50" s="47">
        <f t="shared" si="37"/>
        <v>-26.013584487933997</v>
      </c>
      <c r="BS50" s="47" t="e">
        <f>BH50-#REF!</f>
        <v>#REF!</v>
      </c>
      <c r="BT50" s="47" t="e">
        <f>BI50-#REF!</f>
        <v>#REF!</v>
      </c>
      <c r="BU50" s="47" t="e">
        <f>BJ50-#REF!</f>
        <v>#REF!</v>
      </c>
      <c r="BV50" s="73"/>
      <c r="BW50" s="87"/>
      <c r="BY50" s="47">
        <v>0</v>
      </c>
      <c r="BZ50" s="47"/>
      <c r="CA50" s="47" t="e">
        <f>ROUND(#REF!,0)</f>
        <v>#REF!</v>
      </c>
      <c r="CB50" s="47">
        <f>ROUND(J50,0)</f>
        <v>0</v>
      </c>
      <c r="CC50" s="47" t="e">
        <f>ROUND(#REF!,0)</f>
        <v>#REF!</v>
      </c>
      <c r="CD50" s="47">
        <f>ROUND(I50,0)</f>
        <v>0</v>
      </c>
      <c r="CE50" s="47" t="e">
        <f>ROUND(#REF!,0)</f>
        <v>#REF!</v>
      </c>
      <c r="CF50" s="47" t="e">
        <f>ROUND(#REF!,0)</f>
        <v>#REF!</v>
      </c>
      <c r="CG50" s="47">
        <f>ROUND(X50,0)</f>
        <v>163</v>
      </c>
      <c r="CH50" s="47" t="e">
        <f>ROUND(#REF!,0)</f>
        <v>#REF!</v>
      </c>
      <c r="CI50" s="47">
        <f>ROUND(Y50,0)</f>
        <v>17</v>
      </c>
      <c r="CJ50" s="47" t="e">
        <f>ROUND(#REF!,0)</f>
        <v>#REF!</v>
      </c>
      <c r="CK50" s="47"/>
      <c r="CL50" s="47"/>
      <c r="CM50" s="47"/>
      <c r="CN50" s="47"/>
      <c r="CO50" s="47"/>
      <c r="CP50" s="47"/>
      <c r="CQ50" s="47">
        <v>163</v>
      </c>
      <c r="CR50" s="47"/>
      <c r="CS50" s="47"/>
      <c r="CT50" s="47"/>
      <c r="CU50" s="47"/>
    </row>
    <row r="51" spans="4:99" ht="40.5" customHeight="1">
      <c r="D51" s="57"/>
      <c r="E51" s="152" t="s">
        <v>73</v>
      </c>
      <c r="F51" s="149">
        <f>I51-G51</f>
        <v>0</v>
      </c>
      <c r="G51" s="66">
        <v>0</v>
      </c>
      <c r="H51" s="66">
        <v>0</v>
      </c>
      <c r="I51" s="66">
        <v>0</v>
      </c>
      <c r="J51" s="67">
        <v>0</v>
      </c>
      <c r="K51" s="66">
        <v>0</v>
      </c>
      <c r="L51" s="66">
        <f>O51-Z51</f>
        <v>0</v>
      </c>
      <c r="M51" s="66">
        <f>Z51-AD51</f>
        <v>0</v>
      </c>
      <c r="N51" s="66">
        <f>P51-AA51</f>
        <v>0</v>
      </c>
      <c r="O51" s="66">
        <v>0</v>
      </c>
      <c r="P51" s="66"/>
      <c r="Q51" s="66">
        <f>T51-Y51</f>
        <v>0</v>
      </c>
      <c r="R51" s="66">
        <v>0</v>
      </c>
      <c r="S51" s="66">
        <f>U51-X51</f>
        <v>0</v>
      </c>
      <c r="T51" s="154">
        <v>0</v>
      </c>
      <c r="U51" s="154">
        <v>0</v>
      </c>
      <c r="V51" s="155"/>
      <c r="W51" s="155"/>
      <c r="X51" s="154">
        <v>0</v>
      </c>
      <c r="Y51" s="154">
        <v>0</v>
      </c>
      <c r="Z51" s="66">
        <v>0</v>
      </c>
      <c r="AA51" s="66">
        <v>0</v>
      </c>
      <c r="AB51" s="155"/>
      <c r="AC51" s="155"/>
      <c r="AD51" s="155"/>
      <c r="AE51" s="155"/>
      <c r="AF51" s="155"/>
      <c r="AG51" s="42">
        <f t="shared" si="0"/>
        <v>-4.8813559322033901</v>
      </c>
      <c r="AH51" s="156">
        <v>0</v>
      </c>
      <c r="AI51" s="47">
        <v>0</v>
      </c>
      <c r="AJ51" s="47">
        <v>0</v>
      </c>
      <c r="AK51" s="47"/>
      <c r="AL51" s="47">
        <v>0</v>
      </c>
      <c r="AM51" s="47"/>
      <c r="AN51" s="69">
        <v>0</v>
      </c>
      <c r="AO51" s="69">
        <v>0</v>
      </c>
      <c r="AP51" s="47"/>
      <c r="AQ51" s="47"/>
      <c r="AR51" s="47"/>
      <c r="AS51" s="47">
        <v>0</v>
      </c>
      <c r="AT51" s="47">
        <v>0</v>
      </c>
      <c r="AU51" s="47"/>
      <c r="AV51" s="47">
        <v>0</v>
      </c>
      <c r="AW51" s="47">
        <f t="shared" si="30"/>
        <v>0</v>
      </c>
      <c r="AX51" s="47" t="e">
        <f>#REF!-AT51</f>
        <v>#REF!</v>
      </c>
      <c r="AY51" s="47">
        <f t="shared" si="31"/>
        <v>0</v>
      </c>
      <c r="AZ51" s="47" t="e">
        <f>AV51-#REF!</f>
        <v>#REF!</v>
      </c>
      <c r="BA51" s="70">
        <v>0</v>
      </c>
      <c r="BB51" s="70">
        <v>0</v>
      </c>
      <c r="BC51" s="70">
        <v>0</v>
      </c>
      <c r="BD51" s="70">
        <v>0</v>
      </c>
      <c r="BE51" s="70">
        <v>0</v>
      </c>
      <c r="BF51" s="70">
        <v>0</v>
      </c>
      <c r="BG51" s="70">
        <v>0</v>
      </c>
      <c r="BH51" s="70">
        <v>0</v>
      </c>
      <c r="BI51" s="86">
        <v>0</v>
      </c>
      <c r="BJ51" s="86">
        <v>0</v>
      </c>
      <c r="BK51" s="47"/>
      <c r="BL51" s="47" t="e">
        <f>BA51-#REF!</f>
        <v>#REF!</v>
      </c>
      <c r="BM51" s="47" t="e">
        <f>BB51-#REF!</f>
        <v>#REF!</v>
      </c>
      <c r="BN51" s="47" t="e">
        <f>BC51-#REF!</f>
        <v>#REF!</v>
      </c>
      <c r="BO51" s="47" t="e">
        <f>BD51-#REF!</f>
        <v>#REF!</v>
      </c>
      <c r="BP51" s="47" t="e">
        <f>BE51-#REF!</f>
        <v>#REF!</v>
      </c>
      <c r="BQ51" s="47">
        <f t="shared" si="36"/>
        <v>0</v>
      </c>
      <c r="BR51" s="47">
        <f t="shared" si="37"/>
        <v>0</v>
      </c>
      <c r="BS51" s="47" t="e">
        <f>BH51-#REF!</f>
        <v>#REF!</v>
      </c>
      <c r="BT51" s="47" t="e">
        <f>BI51-#REF!</f>
        <v>#REF!</v>
      </c>
      <c r="BU51" s="47" t="e">
        <f>BJ51-#REF!</f>
        <v>#REF!</v>
      </c>
      <c r="BV51" s="87"/>
      <c r="BW51" s="87"/>
      <c r="BY51" s="47">
        <v>0</v>
      </c>
      <c r="BZ51" s="47"/>
      <c r="CA51" s="47" t="e">
        <f>ROUND(#REF!,0)</f>
        <v>#REF!</v>
      </c>
      <c r="CB51" s="47">
        <f>ROUND(J51,0)</f>
        <v>0</v>
      </c>
      <c r="CC51" s="47" t="e">
        <f>ROUND(#REF!,0)</f>
        <v>#REF!</v>
      </c>
      <c r="CD51" s="47">
        <f>ROUND(I51,0)</f>
        <v>0</v>
      </c>
      <c r="CE51" s="47" t="e">
        <f>ROUND(#REF!,0)</f>
        <v>#REF!</v>
      </c>
      <c r="CF51" s="47" t="e">
        <f>ROUND(#REF!,0)</f>
        <v>#REF!</v>
      </c>
      <c r="CG51" s="47">
        <f>ROUND(X51,0)</f>
        <v>0</v>
      </c>
      <c r="CH51" s="47" t="e">
        <f>ROUND(#REF!,0)</f>
        <v>#REF!</v>
      </c>
      <c r="CI51" s="47">
        <f>ROUND(Y51,0)</f>
        <v>0</v>
      </c>
      <c r="CJ51" s="47" t="e">
        <f>ROUND(#REF!,0)</f>
        <v>#REF!</v>
      </c>
      <c r="CK51" s="47"/>
      <c r="CL51" s="47"/>
      <c r="CM51" s="47"/>
      <c r="CN51" s="47"/>
      <c r="CO51" s="47"/>
      <c r="CP51" s="47"/>
      <c r="CQ51" s="47">
        <v>0</v>
      </c>
      <c r="CR51" s="47"/>
      <c r="CS51" s="47"/>
      <c r="CT51" s="47"/>
      <c r="CU51" s="47"/>
    </row>
    <row r="52" spans="4:99" ht="19.5">
      <c r="D52" s="57">
        <v>15</v>
      </c>
      <c r="E52" s="147" t="s">
        <v>74</v>
      </c>
      <c r="F52" s="75">
        <f>F45</f>
        <v>-19</v>
      </c>
      <c r="G52" s="75">
        <f>SUM(G45:G51)</f>
        <v>301</v>
      </c>
      <c r="H52" s="75">
        <f>SUM(H45:H51)</f>
        <v>-668</v>
      </c>
      <c r="I52" s="75">
        <f t="array" ref="I52">SUM(ROUND(I45:I51,0))</f>
        <v>317</v>
      </c>
      <c r="J52" s="75">
        <f t="array" ref="J52">SUM(ROUND(J45:J51,0))</f>
        <v>-3540</v>
      </c>
      <c r="K52" s="75">
        <v>-2822</v>
      </c>
      <c r="L52" s="75">
        <f>SUM(L45:L51)</f>
        <v>-492.27020334560007</v>
      </c>
      <c r="M52" s="75">
        <f>SUM(M45:M51)</f>
        <v>237</v>
      </c>
      <c r="N52" s="75">
        <f>SUM(N45:N51)</f>
        <v>753.33931999999993</v>
      </c>
      <c r="O52" s="75">
        <f t="array" ref="O52">SUM(ROUND(O45:O51,0))</f>
        <v>317</v>
      </c>
      <c r="P52" s="75">
        <f>SUM(P45:P51)</f>
        <v>-1995.66068</v>
      </c>
      <c r="Q52" s="75">
        <f>SUM(Q45:Q51)</f>
        <v>601.42153022445939</v>
      </c>
      <c r="R52" s="75">
        <f>SUM(R45:R51)</f>
        <v>455</v>
      </c>
      <c r="S52" s="75">
        <f>SUM(S45:S51)</f>
        <v>162.52508</v>
      </c>
      <c r="T52" s="75">
        <f t="array" ref="T52">SUM(ROUND(T45:T51,0))</f>
        <v>1652</v>
      </c>
      <c r="U52" s="75">
        <v>-877</v>
      </c>
      <c r="V52" s="77"/>
      <c r="W52" s="77"/>
      <c r="X52" s="75">
        <f t="array" ref="X52">SUM(ROUND(X45:X51,0))</f>
        <v>-1040</v>
      </c>
      <c r="Y52" s="75">
        <f t="array" ref="Y52">SUM(ROUND(Y45:Y51,0))</f>
        <v>1050</v>
      </c>
      <c r="Z52" s="75">
        <f>SUM(Z45:Z51)</f>
        <v>806</v>
      </c>
      <c r="AA52" s="75">
        <f>SUM(AA45:AA51)</f>
        <v>-2747</v>
      </c>
      <c r="AB52" s="157">
        <f>SUM(AB45:AB51)</f>
        <v>-2288</v>
      </c>
      <c r="AC52" s="75">
        <f>SUM(AC45:AC51)</f>
        <v>185</v>
      </c>
      <c r="AD52" s="75">
        <f>SUM(AD45:AD51)</f>
        <v>569</v>
      </c>
      <c r="AE52" s="75">
        <f t="array" ref="AE52">SUM(ROUND(AE45:AE51,0))</f>
        <v>123</v>
      </c>
      <c r="AF52" s="75">
        <f t="array" ref="AF52">SUM(ROUND(AF45:AF51,0))</f>
        <v>251</v>
      </c>
      <c r="AG52" s="42" t="e">
        <f t="shared" si="0"/>
        <v>#DIV/0!</v>
      </c>
      <c r="AH52" s="158">
        <v>-877</v>
      </c>
      <c r="AI52" s="47">
        <v>-584.12674060609402</v>
      </c>
      <c r="AJ52" s="47">
        <v>-182.88711000000001</v>
      </c>
      <c r="AK52" s="47">
        <v>-4560.3696693739903</v>
      </c>
      <c r="AL52" s="47">
        <v>-6758.9555899999996</v>
      </c>
      <c r="AM52" s="47"/>
      <c r="AN52" s="69">
        <v>-2825.1489900000001</v>
      </c>
      <c r="AO52" s="69">
        <v>-2639</v>
      </c>
      <c r="AP52" s="47"/>
      <c r="AQ52" s="47"/>
      <c r="AR52" s="47"/>
      <c r="AS52" s="47">
        <v>-6654.3002900000001</v>
      </c>
      <c r="AT52" s="47">
        <v>-1189.12093057734</v>
      </c>
      <c r="AU52" s="47">
        <v>-4454.7143685739902</v>
      </c>
      <c r="AV52" s="47">
        <v>-1149.43782446148</v>
      </c>
      <c r="AW52" s="47">
        <f t="shared" si="30"/>
        <v>7704.3002900000001</v>
      </c>
      <c r="AX52" s="47" t="e">
        <f>#REF!-AT52</f>
        <v>#REF!</v>
      </c>
      <c r="AY52" s="47">
        <f t="shared" si="31"/>
        <v>4771.7143685739902</v>
      </c>
      <c r="AZ52" s="47" t="e">
        <f>AV52-#REF!</f>
        <v>#REF!</v>
      </c>
      <c r="BA52" s="70">
        <v>146.63078549276401</v>
      </c>
      <c r="BB52" s="70">
        <v>-7408.5324880890903</v>
      </c>
      <c r="BC52" s="70">
        <v>-5711.9106208338599</v>
      </c>
      <c r="BD52" s="70">
        <v>0</v>
      </c>
      <c r="BE52" s="70">
        <v>355.36054999999902</v>
      </c>
      <c r="BF52" s="70">
        <v>-4296.6415355120598</v>
      </c>
      <c r="BG52" s="70">
        <v>-1038.3509444879401</v>
      </c>
      <c r="BH52" s="70">
        <v>0</v>
      </c>
      <c r="BI52" s="159">
        <v>4205.5606399999997</v>
      </c>
      <c r="BJ52" s="159">
        <v>6689.6776995001201</v>
      </c>
      <c r="BK52" s="47"/>
      <c r="BL52" s="47" t="e">
        <f>BA52-#REF!</f>
        <v>#REF!</v>
      </c>
      <c r="BM52" s="47" t="e">
        <f>BB52-#REF!</f>
        <v>#REF!</v>
      </c>
      <c r="BN52" s="47" t="e">
        <f>BC52-#REF!</f>
        <v>#REF!</v>
      </c>
      <c r="BO52" s="47" t="e">
        <f>BD52-#REF!</f>
        <v>#REF!</v>
      </c>
      <c r="BP52" s="47" t="e">
        <f>BE52-#REF!</f>
        <v>#REF!</v>
      </c>
      <c r="BQ52" s="47">
        <f t="shared" si="36"/>
        <v>-5346.6415355120598</v>
      </c>
      <c r="BR52" s="47">
        <f t="shared" si="37"/>
        <v>1.6490555120599311</v>
      </c>
      <c r="BS52" s="47" t="e">
        <f>BH52-#REF!</f>
        <v>#REF!</v>
      </c>
      <c r="BT52" s="47" t="e">
        <f>BI52-#REF!</f>
        <v>#REF!</v>
      </c>
      <c r="BU52" s="47" t="e">
        <f>BJ52-#REF!</f>
        <v>#REF!</v>
      </c>
      <c r="BV52" s="94"/>
      <c r="BW52" s="94"/>
      <c r="BY52" s="47">
        <v>-3540</v>
      </c>
      <c r="BZ52" s="47"/>
      <c r="CA52" s="47" t="e">
        <f>ROUND(#REF!,0)</f>
        <v>#REF!</v>
      </c>
      <c r="CB52" s="47">
        <f>ROUND(J52,0)</f>
        <v>-3540</v>
      </c>
      <c r="CC52" s="47" t="e">
        <f>ROUND(#REF!,0)</f>
        <v>#REF!</v>
      </c>
      <c r="CD52" s="47">
        <f>ROUND(I52,0)</f>
        <v>317</v>
      </c>
      <c r="CE52" s="47" t="e">
        <f>ROUND(#REF!,0)</f>
        <v>#REF!</v>
      </c>
      <c r="CF52" s="47" t="e">
        <f>ROUND(#REF!,0)</f>
        <v>#REF!</v>
      </c>
      <c r="CG52" s="47">
        <f>ROUND(X52,0)</f>
        <v>-1040</v>
      </c>
      <c r="CH52" s="47" t="e">
        <f>ROUND(#REF!,0)</f>
        <v>#REF!</v>
      </c>
      <c r="CI52" s="47">
        <f>ROUND(Y52,0)</f>
        <v>1050</v>
      </c>
      <c r="CJ52" s="47" t="e">
        <f>ROUND(#REF!,0)</f>
        <v>#REF!</v>
      </c>
      <c r="CK52" s="47"/>
      <c r="CL52" s="47"/>
      <c r="CM52" s="47"/>
      <c r="CN52" s="47"/>
      <c r="CO52" s="47"/>
      <c r="CP52" s="47"/>
      <c r="CQ52" s="47">
        <v>-1040</v>
      </c>
      <c r="CR52" s="47"/>
      <c r="CS52" s="47"/>
      <c r="CT52" s="47"/>
      <c r="CU52" s="47"/>
    </row>
    <row r="53" spans="4:99" ht="24" customHeight="1">
      <c r="D53" s="57">
        <v>16</v>
      </c>
      <c r="E53" s="147" t="s">
        <v>75</v>
      </c>
      <c r="F53" s="147"/>
      <c r="G53" s="147"/>
      <c r="H53" s="147"/>
      <c r="I53" s="88"/>
      <c r="J53" s="160"/>
      <c r="K53" s="88"/>
      <c r="L53" s="88"/>
      <c r="M53" s="88"/>
      <c r="N53" s="88"/>
      <c r="O53" s="88"/>
      <c r="P53" s="88"/>
      <c r="Q53" s="88"/>
      <c r="R53" s="88"/>
      <c r="S53" s="88"/>
      <c r="T53" s="82"/>
      <c r="U53" s="82"/>
      <c r="V53" s="83"/>
      <c r="W53" s="83"/>
      <c r="X53" s="84"/>
      <c r="Y53" s="82"/>
      <c r="Z53" s="88"/>
      <c r="AA53" s="88"/>
      <c r="AB53" s="83"/>
      <c r="AC53" s="83"/>
      <c r="AD53" s="83"/>
      <c r="AE53" s="83"/>
      <c r="AF53" s="83"/>
      <c r="AG53" s="42" t="e">
        <f t="shared" si="0"/>
        <v>#DIV/0!</v>
      </c>
      <c r="AH53" s="85"/>
      <c r="AI53" s="47"/>
      <c r="AJ53" s="47"/>
      <c r="AK53" s="47"/>
      <c r="AL53" s="47"/>
      <c r="AM53" s="47"/>
      <c r="AP53" s="47"/>
      <c r="AQ53" s="47"/>
      <c r="AR53" s="47"/>
      <c r="AS53" s="47"/>
      <c r="AT53" s="47"/>
      <c r="AU53" s="47"/>
      <c r="AV53" s="47"/>
      <c r="AW53" s="47">
        <f t="shared" si="30"/>
        <v>0</v>
      </c>
      <c r="AX53" s="47" t="e">
        <f>#REF!-AT53</f>
        <v>#REF!</v>
      </c>
      <c r="AY53" s="47">
        <f t="shared" si="31"/>
        <v>0</v>
      </c>
      <c r="AZ53" s="47" t="e">
        <f>AV53-#REF!</f>
        <v>#REF!</v>
      </c>
      <c r="BA53" s="70">
        <v>0</v>
      </c>
      <c r="BB53" s="70">
        <v>0</v>
      </c>
      <c r="BC53" s="70">
        <v>0</v>
      </c>
      <c r="BD53" s="70">
        <v>0</v>
      </c>
      <c r="BE53" s="70">
        <v>0</v>
      </c>
      <c r="BF53" s="70">
        <v>0</v>
      </c>
      <c r="BG53" s="70">
        <v>0</v>
      </c>
      <c r="BH53" s="70">
        <v>0</v>
      </c>
      <c r="BI53" s="86"/>
      <c r="BJ53" s="86"/>
      <c r="BK53" s="47"/>
      <c r="BL53" s="47" t="e">
        <f>BA53-#REF!</f>
        <v>#REF!</v>
      </c>
      <c r="BM53" s="47" t="e">
        <f>BB53-#REF!</f>
        <v>#REF!</v>
      </c>
      <c r="BN53" s="47" t="e">
        <f>BC53-#REF!</f>
        <v>#REF!</v>
      </c>
      <c r="BO53" s="47" t="e">
        <f>BD53-#REF!</f>
        <v>#REF!</v>
      </c>
      <c r="BP53" s="47" t="e">
        <f>BE53-#REF!</f>
        <v>#REF!</v>
      </c>
      <c r="BQ53" s="47">
        <f t="shared" si="36"/>
        <v>0</v>
      </c>
      <c r="BR53" s="47">
        <f t="shared" si="37"/>
        <v>0</v>
      </c>
      <c r="BS53" s="47" t="e">
        <f>BH53-#REF!</f>
        <v>#REF!</v>
      </c>
      <c r="BT53" s="47" t="e">
        <f>BI53-#REF!</f>
        <v>#REF!</v>
      </c>
      <c r="BU53" s="47" t="e">
        <f>BJ53-#REF!</f>
        <v>#REF!</v>
      </c>
      <c r="BV53" s="87"/>
      <c r="BW53" s="87"/>
      <c r="BY53" s="47"/>
      <c r="BZ53" s="47"/>
      <c r="CA53" s="47"/>
      <c r="CB53" s="47"/>
      <c r="CC53" s="47"/>
      <c r="CD53" s="47"/>
      <c r="CE53" s="47"/>
      <c r="CF53" s="47"/>
      <c r="CG53" s="47"/>
      <c r="CH53" s="47"/>
      <c r="CI53" s="47"/>
      <c r="CJ53" s="47"/>
      <c r="CK53" s="47"/>
      <c r="CL53" s="47"/>
      <c r="CM53" s="47"/>
      <c r="CN53" s="47"/>
      <c r="CO53" s="47"/>
      <c r="CP53" s="47"/>
      <c r="CQ53" s="47"/>
      <c r="CR53" s="47"/>
      <c r="CS53" s="47"/>
      <c r="CT53" s="47"/>
      <c r="CU53" s="47"/>
    </row>
    <row r="54" spans="4:99" ht="24" customHeight="1">
      <c r="D54" s="57"/>
      <c r="E54" s="142" t="s">
        <v>76</v>
      </c>
      <c r="F54" s="142"/>
      <c r="G54" s="142"/>
      <c r="H54" s="142"/>
      <c r="I54" s="88"/>
      <c r="J54" s="161"/>
      <c r="K54" s="162"/>
      <c r="L54" s="163">
        <f t="shared" ref="L54:S54" si="38">L45</f>
        <v>-404</v>
      </c>
      <c r="M54" s="163">
        <f>M45</f>
        <v>237</v>
      </c>
      <c r="N54" s="163">
        <f>N45</f>
        <v>555</v>
      </c>
      <c r="O54" s="163">
        <f>O45</f>
        <v>405</v>
      </c>
      <c r="P54" s="163">
        <f t="shared" si="38"/>
        <v>-2194</v>
      </c>
      <c r="Q54" s="163">
        <f t="shared" si="38"/>
        <v>602.11402022445941</v>
      </c>
      <c r="R54" s="163">
        <f t="shared" si="38"/>
        <v>458</v>
      </c>
      <c r="S54" s="163">
        <f t="shared" si="38"/>
        <v>-118</v>
      </c>
      <c r="T54" s="163">
        <f>T45</f>
        <v>1635.5225300000002</v>
      </c>
      <c r="U54" s="163">
        <f>U45</f>
        <v>-1321</v>
      </c>
      <c r="V54" s="77"/>
      <c r="W54" s="77"/>
      <c r="X54" s="163">
        <f>X45</f>
        <v>-1203</v>
      </c>
      <c r="Y54" s="163">
        <f>Y45</f>
        <v>1033</v>
      </c>
      <c r="Z54" s="163">
        <f>Z45</f>
        <v>806</v>
      </c>
      <c r="AA54" s="163">
        <f>AA45</f>
        <v>-2747</v>
      </c>
      <c r="AB54" s="77">
        <v>-2288</v>
      </c>
      <c r="AC54" s="77">
        <v>189</v>
      </c>
      <c r="AD54" s="77">
        <v>575</v>
      </c>
      <c r="AE54" s="77"/>
      <c r="AF54" s="77">
        <v>252</v>
      </c>
      <c r="AG54" s="42" t="e">
        <f t="shared" si="0"/>
        <v>#DIV/0!</v>
      </c>
      <c r="AH54" s="92">
        <v>-1321</v>
      </c>
      <c r="AI54" s="47"/>
      <c r="AJ54" s="47">
        <v>-254.98417000000001</v>
      </c>
      <c r="AK54" s="47"/>
      <c r="AL54" s="47">
        <v>-6795.5197200000002</v>
      </c>
      <c r="AM54" s="47"/>
      <c r="AN54" s="69">
        <v>-2828.4747400000001</v>
      </c>
      <c r="AO54" s="69">
        <v>-2668</v>
      </c>
      <c r="AP54" s="47"/>
      <c r="AQ54" s="47"/>
      <c r="AR54" s="47"/>
      <c r="AS54" s="47">
        <v>-6690.8644199999999</v>
      </c>
      <c r="AT54" s="47">
        <v>-1193.77395057734</v>
      </c>
      <c r="AU54" s="47"/>
      <c r="AV54" s="47"/>
      <c r="AW54" s="47">
        <f t="shared" si="30"/>
        <v>7723.8644199999999</v>
      </c>
      <c r="AX54" s="47" t="e">
        <f>#REF!-AT54</f>
        <v>#REF!</v>
      </c>
      <c r="AY54" s="47">
        <f t="shared" si="31"/>
        <v>0</v>
      </c>
      <c r="AZ54" s="47" t="e">
        <f>AV54-#REF!</f>
        <v>#REF!</v>
      </c>
      <c r="BA54" s="70">
        <v>0</v>
      </c>
      <c r="BB54" s="70">
        <v>0</v>
      </c>
      <c r="BC54" s="70">
        <v>0</v>
      </c>
      <c r="BD54" s="70">
        <v>0</v>
      </c>
      <c r="BE54" s="70">
        <v>256.29606000000001</v>
      </c>
      <c r="BF54" s="70">
        <v>-4000.5659799999999</v>
      </c>
      <c r="BG54" s="70">
        <v>-1174.0714800000001</v>
      </c>
      <c r="BH54" s="70">
        <v>-0.120000000000346</v>
      </c>
      <c r="BI54" s="93">
        <v>3877.0524099999998</v>
      </c>
      <c r="BJ54" s="93">
        <v>6653.5542999999998</v>
      </c>
      <c r="BK54" s="47"/>
      <c r="BL54" s="47" t="e">
        <f>BA54-#REF!</f>
        <v>#REF!</v>
      </c>
      <c r="BM54" s="47" t="e">
        <f>BB54-#REF!</f>
        <v>#REF!</v>
      </c>
      <c r="BN54" s="47" t="e">
        <f>BC54-#REF!</f>
        <v>#REF!</v>
      </c>
      <c r="BO54" s="47" t="e">
        <f>BD54-#REF!</f>
        <v>#REF!</v>
      </c>
      <c r="BP54" s="47" t="e">
        <f>BE54-#REF!</f>
        <v>#REF!</v>
      </c>
      <c r="BQ54" s="47">
        <f t="shared" si="36"/>
        <v>-5033.5659799999994</v>
      </c>
      <c r="BR54" s="47">
        <f t="shared" si="37"/>
        <v>28.928519999999935</v>
      </c>
      <c r="BS54" s="47" t="e">
        <f>BH54-#REF!</f>
        <v>#REF!</v>
      </c>
      <c r="BT54" s="47" t="e">
        <f>BI54-#REF!</f>
        <v>#REF!</v>
      </c>
      <c r="BU54" s="47" t="e">
        <f>BJ54-#REF!</f>
        <v>#REF!</v>
      </c>
      <c r="BV54" s="94"/>
      <c r="BW54" s="94"/>
      <c r="BY54" s="47"/>
      <c r="BZ54" s="47"/>
      <c r="CA54" s="47" t="e">
        <f>ROUND(#REF!,0)</f>
        <v>#REF!</v>
      </c>
      <c r="CB54" s="47">
        <f>ROUND(J54,0)</f>
        <v>0</v>
      </c>
      <c r="CC54" s="47" t="e">
        <f>ROUND(#REF!,0)</f>
        <v>#REF!</v>
      </c>
      <c r="CD54" s="47">
        <f>ROUND(I54,0)</f>
        <v>0</v>
      </c>
      <c r="CE54" s="47" t="e">
        <f>ROUND(#REF!,0)</f>
        <v>#REF!</v>
      </c>
      <c r="CF54" s="47" t="e">
        <f>ROUND(#REF!,0)</f>
        <v>#REF!</v>
      </c>
      <c r="CG54" s="47">
        <f>ROUND(X54,0)</f>
        <v>-1203</v>
      </c>
      <c r="CH54" s="47" t="e">
        <f>ROUND(#REF!,0)</f>
        <v>#REF!</v>
      </c>
      <c r="CI54" s="47">
        <f>ROUND(Y54,0)</f>
        <v>1033</v>
      </c>
      <c r="CJ54" s="47" t="e">
        <f>ROUND(#REF!,0)</f>
        <v>#REF!</v>
      </c>
      <c r="CK54" s="47"/>
      <c r="CL54" s="47"/>
      <c r="CM54" s="47"/>
      <c r="CN54" s="47"/>
      <c r="CO54" s="47"/>
      <c r="CP54" s="47"/>
      <c r="CQ54" s="47">
        <v>-1203</v>
      </c>
      <c r="CR54" s="47"/>
      <c r="CS54" s="47"/>
      <c r="CT54" s="47"/>
      <c r="CU54" s="47"/>
    </row>
    <row r="55" spans="4:99" ht="24" customHeight="1">
      <c r="D55" s="57"/>
      <c r="E55" s="142" t="s">
        <v>77</v>
      </c>
      <c r="F55" s="142"/>
      <c r="G55" s="142"/>
      <c r="H55" s="142"/>
      <c r="I55" s="164"/>
      <c r="J55" s="165"/>
      <c r="K55" s="166"/>
      <c r="L55" s="66">
        <f>O55-Z55</f>
        <v>0</v>
      </c>
      <c r="M55" s="121">
        <f>Z55-AD55</f>
        <v>0</v>
      </c>
      <c r="N55" s="121"/>
      <c r="O55" s="164"/>
      <c r="P55" s="166"/>
      <c r="Q55" s="166"/>
      <c r="R55" s="167">
        <v>0</v>
      </c>
      <c r="S55" s="167">
        <v>0</v>
      </c>
      <c r="T55" s="167">
        <v>0</v>
      </c>
      <c r="U55" s="154">
        <v>0</v>
      </c>
      <c r="V55" s="155"/>
      <c r="W55" s="155"/>
      <c r="X55" s="154">
        <v>0</v>
      </c>
      <c r="Y55" s="167">
        <v>0</v>
      </c>
      <c r="Z55" s="166"/>
      <c r="AA55" s="166"/>
      <c r="AB55" s="155"/>
      <c r="AC55" s="155"/>
      <c r="AD55" s="155"/>
      <c r="AE55" s="155"/>
      <c r="AF55" s="155"/>
      <c r="AG55" s="42">
        <f t="shared" si="0"/>
        <v>-1.01067615658363</v>
      </c>
      <c r="AH55" s="85">
        <v>0</v>
      </c>
      <c r="AI55" s="47"/>
      <c r="AJ55" s="47">
        <v>0</v>
      </c>
      <c r="AK55" s="47"/>
      <c r="AL55" s="47">
        <v>0</v>
      </c>
      <c r="AM55" s="47"/>
      <c r="AN55" s="69">
        <v>0</v>
      </c>
      <c r="AO55" s="69">
        <v>0</v>
      </c>
      <c r="AP55" s="47"/>
      <c r="AQ55" s="47"/>
      <c r="AR55" s="47"/>
      <c r="AS55" s="47">
        <v>0</v>
      </c>
      <c r="AT55" s="47">
        <v>0</v>
      </c>
      <c r="AU55" s="47"/>
      <c r="AV55" s="47"/>
      <c r="AW55" s="47">
        <f t="shared" si="30"/>
        <v>0</v>
      </c>
      <c r="AX55" s="47" t="e">
        <f>#REF!-AT55</f>
        <v>#REF!</v>
      </c>
      <c r="AY55" s="47">
        <f t="shared" si="31"/>
        <v>0</v>
      </c>
      <c r="AZ55" s="47" t="e">
        <f>AV55-#REF!</f>
        <v>#REF!</v>
      </c>
      <c r="BA55" s="70">
        <v>0</v>
      </c>
      <c r="BB55" s="70">
        <v>0</v>
      </c>
      <c r="BC55" s="70">
        <v>0</v>
      </c>
      <c r="BD55" s="70">
        <v>0</v>
      </c>
      <c r="BE55" s="70">
        <v>0</v>
      </c>
      <c r="BF55" s="70">
        <v>0</v>
      </c>
      <c r="BG55" s="70">
        <v>0</v>
      </c>
      <c r="BH55" s="70">
        <v>0</v>
      </c>
      <c r="BI55" s="122">
        <v>0</v>
      </c>
      <c r="BJ55" s="122">
        <v>-151.70054999999999</v>
      </c>
      <c r="BK55" s="47"/>
      <c r="BL55" s="47" t="e">
        <f>BA55-#REF!</f>
        <v>#REF!</v>
      </c>
      <c r="BM55" s="47" t="e">
        <f>BB55-#REF!</f>
        <v>#REF!</v>
      </c>
      <c r="BN55" s="47" t="e">
        <f>BC55-#REF!</f>
        <v>#REF!</v>
      </c>
      <c r="BO55" s="47" t="e">
        <f>BD55-#REF!</f>
        <v>#REF!</v>
      </c>
      <c r="BP55" s="47" t="e">
        <f>BE55-#REF!</f>
        <v>#REF!</v>
      </c>
      <c r="BQ55" s="47">
        <f t="shared" si="36"/>
        <v>0</v>
      </c>
      <c r="BR55" s="47">
        <f t="shared" si="37"/>
        <v>0</v>
      </c>
      <c r="BS55" s="47" t="e">
        <f>BH55-#REF!</f>
        <v>#REF!</v>
      </c>
      <c r="BT55" s="47" t="e">
        <f>BI55-#REF!</f>
        <v>#REF!</v>
      </c>
      <c r="BU55" s="47" t="e">
        <f>BJ55-#REF!</f>
        <v>#REF!</v>
      </c>
      <c r="BV55" s="87"/>
      <c r="BW55" s="87"/>
      <c r="BY55" s="47"/>
      <c r="BZ55" s="47"/>
      <c r="CA55" s="47" t="e">
        <f>ROUND(#REF!,0)</f>
        <v>#REF!</v>
      </c>
      <c r="CB55" s="47">
        <f>ROUND(J55,0)</f>
        <v>0</v>
      </c>
      <c r="CC55" s="47" t="e">
        <f>ROUND(#REF!,0)</f>
        <v>#REF!</v>
      </c>
      <c r="CD55" s="47">
        <f>ROUND(I55,0)</f>
        <v>0</v>
      </c>
      <c r="CE55" s="47" t="e">
        <f>ROUND(#REF!,0)</f>
        <v>#REF!</v>
      </c>
      <c r="CF55" s="47" t="e">
        <f>ROUND(#REF!,0)</f>
        <v>#REF!</v>
      </c>
      <c r="CG55" s="47">
        <f>ROUND(X55,0)</f>
        <v>0</v>
      </c>
      <c r="CH55" s="47" t="e">
        <f>ROUND(#REF!,0)</f>
        <v>#REF!</v>
      </c>
      <c r="CI55" s="47">
        <f>ROUND(Y55,0)</f>
        <v>0</v>
      </c>
      <c r="CJ55" s="47" t="e">
        <f>ROUND(#REF!,0)</f>
        <v>#REF!</v>
      </c>
      <c r="CK55" s="47"/>
      <c r="CL55" s="47"/>
      <c r="CM55" s="47"/>
      <c r="CN55" s="47"/>
      <c r="CO55" s="47"/>
      <c r="CP55" s="47"/>
      <c r="CQ55" s="47">
        <v>0</v>
      </c>
      <c r="CR55" s="47"/>
      <c r="CS55" s="47"/>
      <c r="CT55" s="47"/>
      <c r="CU55" s="47"/>
    </row>
    <row r="56" spans="4:99" ht="5.0999999999999996" customHeight="1">
      <c r="D56" s="57"/>
      <c r="E56" s="64"/>
      <c r="F56" s="102"/>
      <c r="G56" s="102"/>
      <c r="H56" s="102"/>
      <c r="I56" s="82"/>
      <c r="J56" s="168"/>
      <c r="K56" s="168"/>
      <c r="L56" s="169"/>
      <c r="M56" s="168"/>
      <c r="N56" s="168"/>
      <c r="O56" s="82"/>
      <c r="P56" s="168"/>
      <c r="Q56" s="168"/>
      <c r="R56" s="170"/>
      <c r="S56" s="170"/>
      <c r="T56" s="171"/>
      <c r="U56" s="171"/>
      <c r="V56" s="172"/>
      <c r="W56" s="172"/>
      <c r="X56" s="173"/>
      <c r="Y56" s="171"/>
      <c r="Z56" s="168"/>
      <c r="AA56" s="168"/>
      <c r="AB56" s="172"/>
      <c r="AC56" s="172"/>
      <c r="AD56" s="172"/>
      <c r="AE56" s="172"/>
      <c r="AF56" s="172"/>
      <c r="AG56" s="42" t="e">
        <f t="shared" si="0"/>
        <v>#DIV/0!</v>
      </c>
      <c r="AH56" s="85"/>
      <c r="AI56" s="47"/>
      <c r="AJ56" s="47"/>
      <c r="AK56" s="47"/>
      <c r="AL56" s="47"/>
      <c r="AM56" s="47"/>
      <c r="AP56" s="47"/>
      <c r="AQ56" s="47"/>
      <c r="AR56" s="47"/>
      <c r="AS56" s="47"/>
      <c r="AT56" s="47"/>
      <c r="AU56" s="47"/>
      <c r="AV56" s="47"/>
      <c r="AW56" s="47">
        <f t="shared" si="30"/>
        <v>0</v>
      </c>
      <c r="AX56" s="47" t="e">
        <f>#REF!-AT56</f>
        <v>#REF!</v>
      </c>
      <c r="AY56" s="47">
        <f t="shared" si="31"/>
        <v>0</v>
      </c>
      <c r="AZ56" s="47" t="e">
        <f>AV56-#REF!</f>
        <v>#REF!</v>
      </c>
      <c r="BA56" s="70"/>
      <c r="BB56" s="70"/>
      <c r="BC56" s="70"/>
      <c r="BD56" s="70"/>
      <c r="BE56" s="70"/>
      <c r="BF56" s="70"/>
      <c r="BG56" s="70"/>
      <c r="BH56" s="70"/>
      <c r="BI56" s="86"/>
      <c r="BJ56" s="86"/>
      <c r="BK56" s="47"/>
      <c r="BL56" s="47"/>
      <c r="BM56" s="47"/>
      <c r="BN56" s="47"/>
      <c r="BO56" s="47"/>
      <c r="BP56" s="47"/>
      <c r="BQ56" s="47"/>
      <c r="BR56" s="47"/>
      <c r="BS56" s="47"/>
      <c r="BT56" s="47"/>
      <c r="BU56" s="47"/>
      <c r="BV56" s="87"/>
      <c r="BW56" s="87"/>
      <c r="BY56" s="47"/>
      <c r="BZ56" s="47"/>
      <c r="CA56" s="47"/>
      <c r="CB56" s="47"/>
      <c r="CC56" s="47"/>
      <c r="CD56" s="47"/>
      <c r="CE56" s="47"/>
      <c r="CF56" s="47"/>
      <c r="CG56" s="47"/>
      <c r="CH56" s="47"/>
      <c r="CI56" s="47"/>
      <c r="CJ56" s="47"/>
      <c r="CK56" s="47"/>
      <c r="CL56" s="47"/>
      <c r="CM56" s="47"/>
      <c r="CN56" s="47"/>
      <c r="CO56" s="47"/>
      <c r="CP56" s="47"/>
      <c r="CQ56" s="47"/>
      <c r="CR56" s="47"/>
      <c r="CS56" s="47"/>
      <c r="CT56" s="47"/>
      <c r="CU56" s="47"/>
    </row>
    <row r="57" spans="4:99" ht="21" customHeight="1">
      <c r="D57" s="57">
        <v>17</v>
      </c>
      <c r="E57" s="58" t="s">
        <v>78</v>
      </c>
      <c r="F57" s="58"/>
      <c r="G57" s="58"/>
      <c r="H57" s="58"/>
      <c r="I57" s="88"/>
      <c r="J57" s="162"/>
      <c r="K57" s="162"/>
      <c r="L57" s="162"/>
      <c r="M57" s="162"/>
      <c r="N57" s="162"/>
      <c r="O57" s="88"/>
      <c r="P57" s="162"/>
      <c r="Q57" s="162"/>
      <c r="R57" s="163"/>
      <c r="S57" s="163"/>
      <c r="T57" s="170"/>
      <c r="U57" s="170"/>
      <c r="V57" s="172"/>
      <c r="W57" s="172"/>
      <c r="X57" s="174"/>
      <c r="Y57" s="170"/>
      <c r="Z57" s="162"/>
      <c r="AA57" s="162"/>
      <c r="AB57" s="172"/>
      <c r="AC57" s="172"/>
      <c r="AD57" s="172"/>
      <c r="AE57" s="172"/>
      <c r="AF57" s="172"/>
      <c r="AG57" s="42">
        <f t="shared" si="0"/>
        <v>-1</v>
      </c>
      <c r="AH57" s="85"/>
      <c r="AI57" s="47"/>
      <c r="AJ57" s="47"/>
      <c r="AK57" s="47"/>
      <c r="AL57" s="47"/>
      <c r="AM57" s="47"/>
      <c r="AP57" s="47"/>
      <c r="AQ57" s="47"/>
      <c r="AR57" s="47"/>
      <c r="AS57" s="47"/>
      <c r="AT57" s="47"/>
      <c r="AU57" s="47"/>
      <c r="AV57" s="47"/>
      <c r="AW57" s="47">
        <f t="shared" si="30"/>
        <v>0</v>
      </c>
      <c r="AX57" s="47" t="e">
        <f>#REF!-AT57</f>
        <v>#REF!</v>
      </c>
      <c r="AY57" s="47">
        <f t="shared" si="31"/>
        <v>0</v>
      </c>
      <c r="AZ57" s="47" t="e">
        <f>AV57-#REF!</f>
        <v>#REF!</v>
      </c>
      <c r="BA57" s="70">
        <v>0</v>
      </c>
      <c r="BB57" s="70">
        <v>0</v>
      </c>
      <c r="BC57" s="70">
        <v>0</v>
      </c>
      <c r="BD57" s="70">
        <v>0</v>
      </c>
      <c r="BE57" s="70">
        <v>0</v>
      </c>
      <c r="BF57" s="70">
        <v>0</v>
      </c>
      <c r="BG57" s="70">
        <v>0</v>
      </c>
      <c r="BH57" s="70">
        <v>0</v>
      </c>
      <c r="BI57" s="86"/>
      <c r="BJ57" s="86"/>
      <c r="BK57" s="47"/>
      <c r="BL57" s="47" t="e">
        <f>BA57-#REF!</f>
        <v>#REF!</v>
      </c>
      <c r="BM57" s="47" t="e">
        <f>BB57-#REF!</f>
        <v>#REF!</v>
      </c>
      <c r="BN57" s="47" t="e">
        <f>BC57-#REF!</f>
        <v>#REF!</v>
      </c>
      <c r="BO57" s="47" t="e">
        <f>BD57-#REF!</f>
        <v>#REF!</v>
      </c>
      <c r="BP57" s="47" t="e">
        <f>BE57-#REF!</f>
        <v>#REF!</v>
      </c>
      <c r="BQ57" s="47">
        <f>BF57-Y57</f>
        <v>0</v>
      </c>
      <c r="BR57" s="47">
        <f>BG57-X57</f>
        <v>0</v>
      </c>
      <c r="BS57" s="47" t="e">
        <f>BH57-#REF!</f>
        <v>#REF!</v>
      </c>
      <c r="BT57" s="47" t="e">
        <f>BI57-#REF!</f>
        <v>#REF!</v>
      </c>
      <c r="BU57" s="47" t="e">
        <f>BJ57-#REF!</f>
        <v>#REF!</v>
      </c>
      <c r="BV57" s="87"/>
      <c r="BW57" s="87"/>
      <c r="BY57" s="47"/>
      <c r="BZ57" s="47"/>
      <c r="CA57" s="47"/>
      <c r="CB57" s="47"/>
      <c r="CC57" s="47"/>
      <c r="CD57" s="47"/>
      <c r="CE57" s="47"/>
      <c r="CF57" s="47"/>
      <c r="CG57" s="47"/>
      <c r="CH57" s="47"/>
      <c r="CI57" s="47"/>
      <c r="CJ57" s="47"/>
      <c r="CK57" s="47"/>
      <c r="CL57" s="47"/>
      <c r="CM57" s="47"/>
      <c r="CN57" s="47"/>
      <c r="CO57" s="47"/>
      <c r="CP57" s="47"/>
      <c r="CQ57" s="47"/>
      <c r="CR57" s="47"/>
      <c r="CS57" s="47"/>
      <c r="CT57" s="47"/>
      <c r="CU57" s="47"/>
    </row>
    <row r="58" spans="4:99" ht="21" customHeight="1">
      <c r="D58" s="57"/>
      <c r="E58" s="64" t="s">
        <v>76</v>
      </c>
      <c r="F58" s="64"/>
      <c r="G58" s="64"/>
      <c r="H58" s="64"/>
      <c r="I58" s="88"/>
      <c r="J58" s="162"/>
      <c r="K58" s="162"/>
      <c r="L58" s="163">
        <f t="array" ref="L58">SUM(ROUND(L48:L51,0))</f>
        <v>-88</v>
      </c>
      <c r="M58" s="163">
        <f t="array" ref="M58">SUM(ROUND(M48:M51,0))</f>
        <v>0</v>
      </c>
      <c r="N58" s="163">
        <f t="array" ref="N58">SUM(ROUND(N48:N51,0))</f>
        <v>198</v>
      </c>
      <c r="O58" s="163">
        <f t="array" ref="O58">SUM(ROUND(O48:O51,0))</f>
        <v>-88</v>
      </c>
      <c r="P58" s="163">
        <f t="array" ref="P58">SUM(ROUND(P48:P51,0))</f>
        <v>198</v>
      </c>
      <c r="Q58" s="163">
        <f t="array" ref="Q58">SUM(ROUND(Q48:Q51,0))</f>
        <v>-1</v>
      </c>
      <c r="R58" s="163">
        <f t="array" ref="R58">SUM(ROUND(R48:R51,0))</f>
        <v>-3</v>
      </c>
      <c r="S58" s="163">
        <f t="array" ref="S58">SUM(ROUND(S48:S51,0))</f>
        <v>281</v>
      </c>
      <c r="T58" s="163">
        <f t="array" ref="T58">SUM(ROUND(T48:T51,0))</f>
        <v>16</v>
      </c>
      <c r="U58" s="163">
        <f t="array" ref="U58">SUM(ROUND(U48:U51,0))</f>
        <v>444</v>
      </c>
      <c r="V58" s="77"/>
      <c r="W58" s="77"/>
      <c r="X58" s="163">
        <f t="array" ref="X58">SUM(ROUND(X48:X51,0))</f>
        <v>163</v>
      </c>
      <c r="Y58" s="163">
        <f t="array" ref="Y58">SUM(ROUND(Y48:Y51,0))</f>
        <v>17</v>
      </c>
      <c r="Z58" s="163">
        <f t="array" ref="Z58">SUM(ROUND(Z48:Z51,0))</f>
        <v>0</v>
      </c>
      <c r="AA58" s="163">
        <f t="array" ref="AA58">SUM(ROUND(AA48:AA51,0))</f>
        <v>0</v>
      </c>
      <c r="AB58" s="77">
        <v>53</v>
      </c>
      <c r="AC58" s="77">
        <v>-1</v>
      </c>
      <c r="AD58" s="77">
        <v>8</v>
      </c>
      <c r="AE58" s="77"/>
      <c r="AF58" s="77">
        <v>-1</v>
      </c>
      <c r="AG58" s="42" t="e">
        <f t="shared" si="0"/>
        <v>#DIV/0!</v>
      </c>
      <c r="AH58" s="77">
        <v>444</v>
      </c>
      <c r="AI58" s="47"/>
      <c r="AJ58" s="47">
        <v>72.097059999999999</v>
      </c>
      <c r="AK58" s="47"/>
      <c r="AL58" s="47">
        <v>36.564129999999999</v>
      </c>
      <c r="AM58" s="47"/>
      <c r="AN58" s="69">
        <v>3.3257500000000002</v>
      </c>
      <c r="AO58" s="69">
        <v>28.585360000000001</v>
      </c>
      <c r="AP58" s="47"/>
      <c r="AQ58" s="47"/>
      <c r="AR58" s="47"/>
      <c r="AS58" s="47">
        <v>36.564129999999999</v>
      </c>
      <c r="AT58" s="47">
        <v>4.6530199999999997</v>
      </c>
      <c r="AU58" s="47"/>
      <c r="AV58" s="47"/>
      <c r="AW58" s="47">
        <f t="shared" si="30"/>
        <v>-19.564129999999999</v>
      </c>
      <c r="AX58" s="47" t="e">
        <f>#REF!-AT58</f>
        <v>#REF!</v>
      </c>
      <c r="AY58" s="47">
        <f t="shared" si="31"/>
        <v>0</v>
      </c>
      <c r="AZ58" s="47" t="e">
        <f>AV58-#REF!</f>
        <v>#REF!</v>
      </c>
      <c r="BA58" s="70">
        <v>0</v>
      </c>
      <c r="BB58" s="70">
        <v>0</v>
      </c>
      <c r="BC58" s="70">
        <v>0</v>
      </c>
      <c r="BD58" s="70">
        <v>0</v>
      </c>
      <c r="BE58" s="70">
        <v>99.064490000000006</v>
      </c>
      <c r="BF58" s="70">
        <v>-295.92555551206601</v>
      </c>
      <c r="BG58" s="70">
        <v>135.42053551206601</v>
      </c>
      <c r="BH58" s="70">
        <v>0</v>
      </c>
      <c r="BI58" s="93">
        <v>328.50823000000003</v>
      </c>
      <c r="BJ58" s="93">
        <v>187.82394950012201</v>
      </c>
      <c r="BK58" s="47"/>
      <c r="BL58" s="47" t="e">
        <f>BA58-#REF!</f>
        <v>#REF!</v>
      </c>
      <c r="BM58" s="47" t="e">
        <f>BB58-#REF!</f>
        <v>#REF!</v>
      </c>
      <c r="BN58" s="47" t="e">
        <f>BC58-#REF!</f>
        <v>#REF!</v>
      </c>
      <c r="BO58" s="47" t="e">
        <f>BD58-#REF!</f>
        <v>#REF!</v>
      </c>
      <c r="BP58" s="47" t="e">
        <f>BE58-#REF!</f>
        <v>#REF!</v>
      </c>
      <c r="BQ58" s="47">
        <f>BF58-Y58</f>
        <v>-312.92555551206601</v>
      </c>
      <c r="BR58" s="47">
        <f>BG58-X58</f>
        <v>-27.57946448793399</v>
      </c>
      <c r="BS58" s="47" t="e">
        <f>BH58-#REF!</f>
        <v>#REF!</v>
      </c>
      <c r="BT58" s="47" t="e">
        <f>BI58-#REF!</f>
        <v>#REF!</v>
      </c>
      <c r="BU58" s="47" t="e">
        <f>BJ58-#REF!</f>
        <v>#REF!</v>
      </c>
      <c r="BV58" s="94"/>
      <c r="BW58" s="94"/>
      <c r="BY58" s="47"/>
      <c r="BZ58" s="47"/>
      <c r="CA58" s="47" t="e">
        <f>ROUND(#REF!,0)</f>
        <v>#REF!</v>
      </c>
      <c r="CB58" s="47">
        <f>ROUND(J58,0)</f>
        <v>0</v>
      </c>
      <c r="CC58" s="47" t="e">
        <f>ROUND(#REF!,0)</f>
        <v>#REF!</v>
      </c>
      <c r="CD58" s="47">
        <f>ROUND(I58,0)</f>
        <v>0</v>
      </c>
      <c r="CE58" s="47" t="e">
        <f>ROUND(#REF!,0)</f>
        <v>#REF!</v>
      </c>
      <c r="CF58" s="47" t="e">
        <f>ROUND(#REF!,0)</f>
        <v>#REF!</v>
      </c>
      <c r="CG58" s="47">
        <f>ROUND(X58,0)</f>
        <v>163</v>
      </c>
      <c r="CH58" s="47" t="e">
        <f>ROUND(#REF!,0)</f>
        <v>#REF!</v>
      </c>
      <c r="CI58" s="47">
        <f>ROUND(Y58,0)</f>
        <v>17</v>
      </c>
      <c r="CJ58" s="47" t="e">
        <f>ROUND(#REF!,0)</f>
        <v>#REF!</v>
      </c>
      <c r="CK58" s="47"/>
      <c r="CL58" s="47"/>
      <c r="CM58" s="47"/>
      <c r="CN58" s="47"/>
      <c r="CO58" s="47"/>
      <c r="CP58" s="47"/>
      <c r="CQ58" s="47">
        <v>163</v>
      </c>
      <c r="CR58" s="47"/>
      <c r="CS58" s="47"/>
      <c r="CT58" s="47"/>
      <c r="CU58" s="47"/>
    </row>
    <row r="59" spans="4:99" ht="18.75" customHeight="1">
      <c r="D59" s="57"/>
      <c r="E59" s="64" t="s">
        <v>77</v>
      </c>
      <c r="F59" s="175"/>
      <c r="G59" s="175"/>
      <c r="H59" s="175"/>
      <c r="I59" s="164"/>
      <c r="J59" s="166"/>
      <c r="K59" s="166"/>
      <c r="L59" s="66">
        <f>O59-Z59</f>
        <v>0</v>
      </c>
      <c r="M59" s="66">
        <f>Z59-AD59</f>
        <v>0</v>
      </c>
      <c r="N59" s="121"/>
      <c r="O59" s="164"/>
      <c r="P59" s="166"/>
      <c r="Q59" s="166"/>
      <c r="R59" s="167">
        <v>0</v>
      </c>
      <c r="S59" s="167">
        <v>0</v>
      </c>
      <c r="T59" s="167">
        <v>0</v>
      </c>
      <c r="U59" s="167">
        <v>0</v>
      </c>
      <c r="V59" s="172"/>
      <c r="W59" s="172"/>
      <c r="X59" s="176">
        <v>0</v>
      </c>
      <c r="Y59" s="167">
        <v>0</v>
      </c>
      <c r="Z59" s="166">
        <v>0</v>
      </c>
      <c r="AA59" s="166"/>
      <c r="AB59" s="172"/>
      <c r="AC59" s="172"/>
      <c r="AD59" s="172"/>
      <c r="AE59" s="172"/>
      <c r="AF59" s="172"/>
      <c r="AG59" s="42">
        <f t="shared" si="0"/>
        <v>1.7995679189944098</v>
      </c>
      <c r="AH59" s="85">
        <v>0</v>
      </c>
      <c r="AI59" s="47"/>
      <c r="AJ59" s="47">
        <v>0</v>
      </c>
      <c r="AK59" s="47"/>
      <c r="AL59" s="47">
        <v>0</v>
      </c>
      <c r="AM59" s="47"/>
      <c r="AN59" s="69">
        <v>0</v>
      </c>
      <c r="AO59" s="69">
        <v>0</v>
      </c>
      <c r="AP59" s="47"/>
      <c r="AQ59" s="47"/>
      <c r="AR59" s="47"/>
      <c r="AS59" s="47">
        <v>0</v>
      </c>
      <c r="AT59" s="47">
        <v>0</v>
      </c>
      <c r="AU59" s="47"/>
      <c r="AV59" s="47"/>
      <c r="AW59" s="47">
        <f t="shared" si="30"/>
        <v>0</v>
      </c>
      <c r="AX59" s="47" t="e">
        <f>#REF!-AT59</f>
        <v>#REF!</v>
      </c>
      <c r="AY59" s="47">
        <f t="shared" si="31"/>
        <v>0</v>
      </c>
      <c r="AZ59" s="47" t="e">
        <f>AV59-#REF!</f>
        <v>#REF!</v>
      </c>
      <c r="BA59" s="70">
        <v>0</v>
      </c>
      <c r="BB59" s="70">
        <v>0</v>
      </c>
      <c r="BC59" s="70">
        <v>0</v>
      </c>
      <c r="BD59" s="70">
        <v>0</v>
      </c>
      <c r="BE59" s="70">
        <v>0</v>
      </c>
      <c r="BF59" s="70">
        <v>0</v>
      </c>
      <c r="BG59" s="70">
        <v>0</v>
      </c>
      <c r="BH59" s="70">
        <v>0</v>
      </c>
      <c r="BI59" s="122">
        <v>0</v>
      </c>
      <c r="BJ59" s="86">
        <v>0</v>
      </c>
      <c r="BK59" s="47"/>
      <c r="BL59" s="47" t="e">
        <f>BA59-#REF!</f>
        <v>#REF!</v>
      </c>
      <c r="BM59" s="47" t="e">
        <f>BB59-#REF!</f>
        <v>#REF!</v>
      </c>
      <c r="BN59" s="47" t="e">
        <f>BC59-#REF!</f>
        <v>#REF!</v>
      </c>
      <c r="BO59" s="47" t="e">
        <f>BD59-#REF!</f>
        <v>#REF!</v>
      </c>
      <c r="BP59" s="47" t="e">
        <f>BE59-#REF!</f>
        <v>#REF!</v>
      </c>
      <c r="BQ59" s="47">
        <f>BF59-Y59</f>
        <v>0</v>
      </c>
      <c r="BR59" s="47">
        <f>BG59-X59</f>
        <v>0</v>
      </c>
      <c r="BS59" s="47" t="e">
        <f>BH59-#REF!</f>
        <v>#REF!</v>
      </c>
      <c r="BT59" s="47" t="e">
        <f>BI59-#REF!</f>
        <v>#REF!</v>
      </c>
      <c r="BU59" s="47" t="e">
        <f>BJ59-#REF!</f>
        <v>#REF!</v>
      </c>
      <c r="BV59" s="87"/>
      <c r="BW59" s="87"/>
      <c r="BY59" s="47"/>
      <c r="BZ59" s="47"/>
      <c r="CA59" s="47" t="e">
        <f>ROUND(#REF!,0)</f>
        <v>#REF!</v>
      </c>
      <c r="CB59" s="47">
        <f>ROUND(J59,0)</f>
        <v>0</v>
      </c>
      <c r="CC59" s="47" t="e">
        <f>ROUND(#REF!,0)</f>
        <v>#REF!</v>
      </c>
      <c r="CD59" s="47">
        <f>ROUND(I59,0)</f>
        <v>0</v>
      </c>
      <c r="CE59" s="47" t="e">
        <f>ROUND(#REF!,0)</f>
        <v>#REF!</v>
      </c>
      <c r="CF59" s="47" t="e">
        <f>ROUND(#REF!,0)</f>
        <v>#REF!</v>
      </c>
      <c r="CG59" s="47">
        <f>ROUND(X59,0)</f>
        <v>0</v>
      </c>
      <c r="CH59" s="47" t="e">
        <f>ROUND(#REF!,0)</f>
        <v>#REF!</v>
      </c>
      <c r="CI59" s="47">
        <f>ROUND(Y59,0)</f>
        <v>0</v>
      </c>
      <c r="CJ59" s="47" t="e">
        <f>ROUND(#REF!,0)</f>
        <v>#REF!</v>
      </c>
      <c r="CK59" s="47"/>
      <c r="CL59" s="47"/>
      <c r="CM59" s="47"/>
      <c r="CN59" s="47"/>
      <c r="CO59" s="47"/>
      <c r="CP59" s="47"/>
      <c r="CQ59" s="47">
        <v>0</v>
      </c>
      <c r="CR59" s="47"/>
      <c r="CS59" s="47"/>
      <c r="CT59" s="47"/>
      <c r="CU59" s="47"/>
    </row>
    <row r="60" spans="4:99" ht="4.5" hidden="1" customHeight="1">
      <c r="D60" s="57"/>
      <c r="E60" s="64"/>
      <c r="F60" s="64"/>
      <c r="G60" s="64"/>
      <c r="H60" s="64"/>
      <c r="I60" s="82"/>
      <c r="J60" s="168"/>
      <c r="K60" s="168"/>
      <c r="L60" s="168"/>
      <c r="M60" s="168"/>
      <c r="N60" s="168"/>
      <c r="O60" s="82"/>
      <c r="P60" s="168"/>
      <c r="Q60" s="168"/>
      <c r="R60" s="170"/>
      <c r="S60" s="170">
        <v>-10</v>
      </c>
      <c r="T60" s="170"/>
      <c r="U60" s="170"/>
      <c r="V60" s="172"/>
      <c r="W60" s="172"/>
      <c r="X60" s="174"/>
      <c r="Y60" s="170"/>
      <c r="Z60" s="168"/>
      <c r="AA60" s="168"/>
      <c r="AB60" s="172"/>
      <c r="AC60" s="172"/>
      <c r="AD60" s="172"/>
      <c r="AE60" s="172"/>
      <c r="AF60" s="172"/>
      <c r="AG60" s="42" t="e">
        <f t="shared" si="0"/>
        <v>#DIV/0!</v>
      </c>
      <c r="AH60" s="85"/>
      <c r="AI60" s="47"/>
      <c r="AJ60" s="47"/>
      <c r="AK60" s="47"/>
      <c r="AL60" s="47"/>
      <c r="AM60" s="47"/>
      <c r="AP60" s="47"/>
      <c r="AQ60" s="47"/>
      <c r="AR60" s="47"/>
      <c r="AS60" s="47"/>
      <c r="AT60" s="47"/>
      <c r="AU60" s="47"/>
      <c r="AV60" s="47"/>
      <c r="AW60" s="47">
        <f t="shared" si="30"/>
        <v>0</v>
      </c>
      <c r="AX60" s="47" t="e">
        <f>#REF!-AT60</f>
        <v>#REF!</v>
      </c>
      <c r="AY60" s="47">
        <f t="shared" si="31"/>
        <v>0</v>
      </c>
      <c r="AZ60" s="47" t="e">
        <f>AV60-#REF!</f>
        <v>#REF!</v>
      </c>
      <c r="BA60" s="70"/>
      <c r="BB60" s="70"/>
      <c r="BC60" s="70"/>
      <c r="BD60" s="70"/>
      <c r="BE60" s="70"/>
      <c r="BF60" s="70"/>
      <c r="BG60" s="70"/>
      <c r="BH60" s="70"/>
      <c r="BI60" s="86"/>
      <c r="BJ60" s="177"/>
      <c r="BK60" s="47"/>
      <c r="BL60" s="47"/>
      <c r="BM60" s="47"/>
      <c r="BN60" s="47"/>
      <c r="BO60" s="47"/>
      <c r="BP60" s="47"/>
      <c r="BQ60" s="47"/>
      <c r="BR60" s="47"/>
      <c r="BS60" s="47"/>
      <c r="BT60" s="47"/>
      <c r="BU60" s="47"/>
      <c r="BV60" s="87"/>
      <c r="BW60" s="87"/>
      <c r="BY60" s="47"/>
      <c r="BZ60" s="47"/>
      <c r="CA60" s="47"/>
      <c r="CB60" s="47"/>
      <c r="CC60" s="47"/>
      <c r="CD60" s="47"/>
      <c r="CE60" s="47"/>
      <c r="CF60" s="47"/>
      <c r="CG60" s="47"/>
      <c r="CH60" s="47"/>
      <c r="CI60" s="47"/>
      <c r="CJ60" s="47"/>
      <c r="CK60" s="47"/>
      <c r="CL60" s="47"/>
      <c r="CM60" s="47"/>
      <c r="CN60" s="47"/>
      <c r="CO60" s="47"/>
      <c r="CP60" s="47"/>
      <c r="CQ60" s="47"/>
      <c r="CR60" s="47"/>
      <c r="CS60" s="47"/>
      <c r="CT60" s="47"/>
      <c r="CU60" s="47"/>
    </row>
    <row r="61" spans="4:99" ht="45.75" customHeight="1">
      <c r="D61" s="57">
        <v>18</v>
      </c>
      <c r="E61" s="58" t="s">
        <v>79</v>
      </c>
      <c r="F61" s="58"/>
      <c r="G61" s="58"/>
      <c r="H61" s="58"/>
      <c r="I61" s="88"/>
      <c r="J61" s="162"/>
      <c r="K61" s="162"/>
      <c r="L61" s="178"/>
      <c r="M61" s="178"/>
      <c r="N61" s="162"/>
      <c r="O61" s="88"/>
      <c r="P61" s="162"/>
      <c r="Q61" s="162"/>
      <c r="R61" s="163"/>
      <c r="S61" s="163"/>
      <c r="T61" s="170"/>
      <c r="U61" s="170"/>
      <c r="V61" s="172"/>
      <c r="W61" s="172"/>
      <c r="X61" s="174"/>
      <c r="Y61" s="170"/>
      <c r="Z61" s="162"/>
      <c r="AA61" s="162"/>
      <c r="AB61" s="172"/>
      <c r="AC61" s="172"/>
      <c r="AD61" s="172"/>
      <c r="AE61" s="172"/>
      <c r="AF61" s="172"/>
      <c r="AG61" s="42" t="e">
        <f t="shared" si="0"/>
        <v>#DIV/0!</v>
      </c>
      <c r="AH61" s="85"/>
      <c r="AI61" s="47"/>
      <c r="AJ61" s="47"/>
      <c r="AK61" s="47"/>
      <c r="AL61" s="47"/>
      <c r="AM61" s="47"/>
      <c r="AP61" s="47"/>
      <c r="AQ61" s="47"/>
      <c r="AR61" s="47"/>
      <c r="AS61" s="47"/>
      <c r="AT61" s="47"/>
      <c r="AU61" s="47"/>
      <c r="AV61" s="47"/>
      <c r="AW61" s="47">
        <f t="shared" si="30"/>
        <v>0</v>
      </c>
      <c r="AX61" s="47" t="e">
        <f>#REF!-AT61</f>
        <v>#REF!</v>
      </c>
      <c r="AY61" s="47">
        <f t="shared" si="31"/>
        <v>0</v>
      </c>
      <c r="AZ61" s="47" t="e">
        <f>AV61-#REF!</f>
        <v>#REF!</v>
      </c>
      <c r="BA61" s="70">
        <v>0</v>
      </c>
      <c r="BB61" s="70">
        <v>0</v>
      </c>
      <c r="BC61" s="70">
        <v>0</v>
      </c>
      <c r="BD61" s="70">
        <v>0</v>
      </c>
      <c r="BE61" s="70">
        <v>0</v>
      </c>
      <c r="BF61" s="70">
        <v>0</v>
      </c>
      <c r="BG61" s="70">
        <v>0</v>
      </c>
      <c r="BH61" s="70">
        <v>0</v>
      </c>
      <c r="BI61" s="86"/>
      <c r="BJ61" s="86"/>
      <c r="BK61" s="47"/>
      <c r="BL61" s="47" t="e">
        <f>BA61-#REF!</f>
        <v>#REF!</v>
      </c>
      <c r="BM61" s="47" t="e">
        <f>BB61-#REF!</f>
        <v>#REF!</v>
      </c>
      <c r="BN61" s="47" t="e">
        <f>BC61-#REF!</f>
        <v>#REF!</v>
      </c>
      <c r="BO61" s="47" t="e">
        <f>BD61-#REF!</f>
        <v>#REF!</v>
      </c>
      <c r="BP61" s="47" t="e">
        <f>BE61-#REF!</f>
        <v>#REF!</v>
      </c>
      <c r="BQ61" s="47">
        <f>BF61-Y61</f>
        <v>0</v>
      </c>
      <c r="BR61" s="47">
        <f>BG61-X61</f>
        <v>0</v>
      </c>
      <c r="BS61" s="47" t="e">
        <f>BH61-#REF!</f>
        <v>#REF!</v>
      </c>
      <c r="BT61" s="47" t="e">
        <f>BI61-#REF!</f>
        <v>#REF!</v>
      </c>
      <c r="BU61" s="47" t="e">
        <f>BJ61-#REF!</f>
        <v>#REF!</v>
      </c>
      <c r="BV61" s="87"/>
      <c r="BW61" s="87"/>
      <c r="BY61" s="47"/>
      <c r="BZ61" s="47"/>
      <c r="CA61" s="47"/>
      <c r="CB61" s="47"/>
      <c r="CC61" s="47"/>
      <c r="CD61" s="47"/>
      <c r="CE61" s="47"/>
      <c r="CF61" s="47"/>
      <c r="CG61" s="47"/>
      <c r="CH61" s="47"/>
      <c r="CI61" s="47"/>
      <c r="CJ61" s="47"/>
      <c r="CK61" s="47"/>
      <c r="CL61" s="47"/>
      <c r="CM61" s="47"/>
      <c r="CN61" s="47"/>
      <c r="CO61" s="47"/>
      <c r="CP61" s="47"/>
      <c r="CQ61" s="47"/>
      <c r="CR61" s="47"/>
      <c r="CS61" s="47"/>
      <c r="CT61" s="47"/>
      <c r="CU61" s="47"/>
    </row>
    <row r="62" spans="4:99" ht="22.5" customHeight="1">
      <c r="D62" s="57"/>
      <c r="E62" s="64" t="s">
        <v>76</v>
      </c>
      <c r="F62" s="64"/>
      <c r="G62" s="64"/>
      <c r="H62" s="64"/>
      <c r="I62" s="88"/>
      <c r="J62" s="162"/>
      <c r="K62" s="162"/>
      <c r="L62" s="179">
        <f>L52</f>
        <v>-492.27020334560007</v>
      </c>
      <c r="M62" s="179">
        <f>M52</f>
        <v>237</v>
      </c>
      <c r="N62" s="179">
        <f>N52</f>
        <v>753.33931999999993</v>
      </c>
      <c r="O62" s="179">
        <f t="shared" ref="O62:U62" si="39">O52</f>
        <v>317</v>
      </c>
      <c r="P62" s="179">
        <f t="shared" si="39"/>
        <v>-1995.66068</v>
      </c>
      <c r="Q62" s="179">
        <f t="shared" si="39"/>
        <v>601.42153022445939</v>
      </c>
      <c r="R62" s="179">
        <f t="shared" si="39"/>
        <v>455</v>
      </c>
      <c r="S62" s="179">
        <f t="shared" si="39"/>
        <v>162.52508</v>
      </c>
      <c r="T62" s="179">
        <f>T52</f>
        <v>1652</v>
      </c>
      <c r="U62" s="179">
        <f t="shared" si="39"/>
        <v>-877</v>
      </c>
      <c r="V62" s="77"/>
      <c r="W62" s="77"/>
      <c r="X62" s="179">
        <f>X52</f>
        <v>-1040</v>
      </c>
      <c r="Y62" s="179">
        <f>Y52</f>
        <v>1050</v>
      </c>
      <c r="Z62" s="179">
        <f>Z52</f>
        <v>806</v>
      </c>
      <c r="AA62" s="179">
        <f>AA52</f>
        <v>-2747</v>
      </c>
      <c r="AB62" s="77">
        <v>-2235</v>
      </c>
      <c r="AC62" s="77">
        <v>188</v>
      </c>
      <c r="AD62" s="77">
        <v>583</v>
      </c>
      <c r="AE62" s="77"/>
      <c r="AF62" s="77">
        <v>251</v>
      </c>
      <c r="AG62" s="42">
        <f t="shared" si="0"/>
        <v>9.9528548978522792E-3</v>
      </c>
      <c r="AH62" s="92">
        <v>-877</v>
      </c>
      <c r="AI62" s="47"/>
      <c r="AJ62" s="47">
        <v>-182.88711000000001</v>
      </c>
      <c r="AK62" s="47"/>
      <c r="AL62" s="47">
        <v>-6758.9555899999996</v>
      </c>
      <c r="AM62" s="47"/>
      <c r="AN62" s="69">
        <v>-2825.1489900000001</v>
      </c>
      <c r="AO62" s="69">
        <v>-2639</v>
      </c>
      <c r="AP62" s="47"/>
      <c r="AQ62" s="47"/>
      <c r="AR62" s="47"/>
      <c r="AS62" s="47">
        <v>-6654.3002900000001</v>
      </c>
      <c r="AT62" s="47">
        <v>-1189.12093057734</v>
      </c>
      <c r="AU62" s="47"/>
      <c r="AV62" s="47"/>
      <c r="AW62" s="47">
        <f t="shared" si="30"/>
        <v>7704.3002900000001</v>
      </c>
      <c r="AX62" s="47" t="e">
        <f>#REF!-AT62</f>
        <v>#REF!</v>
      </c>
      <c r="AY62" s="47">
        <f t="shared" si="31"/>
        <v>0</v>
      </c>
      <c r="AZ62" s="47" t="e">
        <f>AV62-#REF!</f>
        <v>#REF!</v>
      </c>
      <c r="BA62" s="70">
        <v>0</v>
      </c>
      <c r="BB62" s="70">
        <v>0</v>
      </c>
      <c r="BC62" s="70">
        <v>0</v>
      </c>
      <c r="BD62" s="70">
        <v>0</v>
      </c>
      <c r="BE62" s="70">
        <v>355.36054999999902</v>
      </c>
      <c r="BF62" s="70">
        <v>-4296.4915355120702</v>
      </c>
      <c r="BG62" s="70">
        <v>-1038.2509444879399</v>
      </c>
      <c r="BH62" s="70">
        <v>-0.12000000000079999</v>
      </c>
      <c r="BI62" s="93">
        <v>4205.5606399999997</v>
      </c>
      <c r="BJ62" s="93">
        <v>6841.51824950012</v>
      </c>
      <c r="BK62" s="47"/>
      <c r="BL62" s="47" t="e">
        <f>BA62-#REF!</f>
        <v>#REF!</v>
      </c>
      <c r="BM62" s="47" t="e">
        <f>BB62-#REF!</f>
        <v>#REF!</v>
      </c>
      <c r="BN62" s="47" t="e">
        <f>BC62-#REF!</f>
        <v>#REF!</v>
      </c>
      <c r="BO62" s="47" t="e">
        <f>BD62-#REF!</f>
        <v>#REF!</v>
      </c>
      <c r="BP62" s="47" t="e">
        <f>BE62-#REF!</f>
        <v>#REF!</v>
      </c>
      <c r="BQ62" s="47">
        <f>BF62-Y62</f>
        <v>-5346.4915355120702</v>
      </c>
      <c r="BR62" s="47">
        <f>BG62-X62</f>
        <v>1.7490555120600675</v>
      </c>
      <c r="BS62" s="47" t="e">
        <f>BH62-#REF!</f>
        <v>#REF!</v>
      </c>
      <c r="BT62" s="47" t="e">
        <f>BI62-#REF!</f>
        <v>#REF!</v>
      </c>
      <c r="BU62" s="47" t="e">
        <f>BJ62-#REF!</f>
        <v>#REF!</v>
      </c>
      <c r="BV62" s="94"/>
      <c r="BW62" s="94"/>
      <c r="BY62" s="47"/>
      <c r="BZ62" s="47"/>
      <c r="CA62" s="47" t="e">
        <f>ROUND(#REF!,0)</f>
        <v>#REF!</v>
      </c>
      <c r="CB62" s="47">
        <f>ROUND(J62,0)</f>
        <v>0</v>
      </c>
      <c r="CC62" s="47" t="e">
        <f>ROUND(#REF!,0)</f>
        <v>#REF!</v>
      </c>
      <c r="CD62" s="47">
        <f>ROUND(I62,0)</f>
        <v>0</v>
      </c>
      <c r="CE62" s="47" t="e">
        <f>ROUND(#REF!,0)</f>
        <v>#REF!</v>
      </c>
      <c r="CF62" s="47" t="e">
        <f>ROUND(#REF!,0)</f>
        <v>#REF!</v>
      </c>
      <c r="CG62" s="47">
        <f>ROUND(X62,0)</f>
        <v>-1040</v>
      </c>
      <c r="CH62" s="47" t="e">
        <f>ROUND(#REF!,0)</f>
        <v>#REF!</v>
      </c>
      <c r="CI62" s="47">
        <f>ROUND(Y62,0)</f>
        <v>1050</v>
      </c>
      <c r="CJ62" s="47" t="e">
        <f>ROUND(#REF!,0)</f>
        <v>#REF!</v>
      </c>
      <c r="CK62" s="47"/>
      <c r="CL62" s="47"/>
      <c r="CM62" s="47"/>
      <c r="CN62" s="47"/>
      <c r="CO62" s="47"/>
      <c r="CP62" s="47"/>
      <c r="CQ62" s="47">
        <v>-1040</v>
      </c>
      <c r="CR62" s="47"/>
      <c r="CS62" s="47"/>
      <c r="CT62" s="47"/>
      <c r="CU62" s="47"/>
    </row>
    <row r="63" spans="4:99" ht="22.5" customHeight="1">
      <c r="D63" s="57"/>
      <c r="E63" s="64" t="s">
        <v>77</v>
      </c>
      <c r="F63" s="64"/>
      <c r="G63" s="64"/>
      <c r="H63" s="64"/>
      <c r="I63" s="82"/>
      <c r="J63" s="168"/>
      <c r="K63" s="168"/>
      <c r="L63" s="66">
        <f>O63-Z63</f>
        <v>0</v>
      </c>
      <c r="M63" s="66">
        <f>Z63-AD63</f>
        <v>0</v>
      </c>
      <c r="N63" s="66"/>
      <c r="O63" s="82"/>
      <c r="P63" s="168">
        <v>0</v>
      </c>
      <c r="Q63" s="168"/>
      <c r="R63" s="170">
        <v>0</v>
      </c>
      <c r="S63" s="170">
        <v>0</v>
      </c>
      <c r="T63" s="170">
        <v>0</v>
      </c>
      <c r="U63" s="170">
        <v>0</v>
      </c>
      <c r="V63" s="172"/>
      <c r="W63" s="172"/>
      <c r="X63" s="174">
        <v>0</v>
      </c>
      <c r="Y63" s="170">
        <v>0</v>
      </c>
      <c r="Z63" s="168">
        <v>0</v>
      </c>
      <c r="AA63" s="168">
        <v>0</v>
      </c>
      <c r="AB63" s="172"/>
      <c r="AC63" s="172"/>
      <c r="AD63" s="172"/>
      <c r="AE63" s="172"/>
      <c r="AF63" s="172"/>
      <c r="AG63" s="42" t="e">
        <f t="shared" si="0"/>
        <v>#DIV/0!</v>
      </c>
      <c r="AH63" s="85">
        <v>0</v>
      </c>
      <c r="AI63" s="47"/>
      <c r="AJ63" s="47">
        <v>0</v>
      </c>
      <c r="AK63" s="47"/>
      <c r="AL63" s="47">
        <v>0</v>
      </c>
      <c r="AM63" s="47"/>
      <c r="AN63" s="69">
        <v>0</v>
      </c>
      <c r="AO63" s="69">
        <v>0</v>
      </c>
      <c r="AP63" s="47"/>
      <c r="AQ63" s="47"/>
      <c r="AR63" s="47"/>
      <c r="AS63" s="47">
        <v>0</v>
      </c>
      <c r="AT63" s="47">
        <v>0</v>
      </c>
      <c r="AU63" s="47"/>
      <c r="AV63" s="47"/>
      <c r="AW63" s="47">
        <f t="shared" si="30"/>
        <v>0</v>
      </c>
      <c r="AX63" s="47" t="e">
        <f>#REF!-AT63</f>
        <v>#REF!</v>
      </c>
      <c r="AY63" s="47">
        <f t="shared" si="31"/>
        <v>0</v>
      </c>
      <c r="AZ63" s="47" t="e">
        <f>AV63-#REF!</f>
        <v>#REF!</v>
      </c>
      <c r="BA63" s="70">
        <v>0</v>
      </c>
      <c r="BB63" s="70">
        <v>0</v>
      </c>
      <c r="BC63" s="70">
        <v>0</v>
      </c>
      <c r="BD63" s="70">
        <v>0</v>
      </c>
      <c r="BE63" s="70">
        <v>0</v>
      </c>
      <c r="BF63" s="70">
        <v>0</v>
      </c>
      <c r="BG63" s="70">
        <v>0</v>
      </c>
      <c r="BH63" s="70">
        <v>0</v>
      </c>
      <c r="BI63" s="86">
        <v>0</v>
      </c>
      <c r="BJ63" s="86">
        <v>-151.70054999999999</v>
      </c>
      <c r="BK63" s="47"/>
      <c r="BL63" s="47" t="e">
        <f>BA63-#REF!</f>
        <v>#REF!</v>
      </c>
      <c r="BM63" s="47" t="e">
        <f>BB63-#REF!</f>
        <v>#REF!</v>
      </c>
      <c r="BN63" s="47" t="e">
        <f>BC63-#REF!</f>
        <v>#REF!</v>
      </c>
      <c r="BO63" s="47" t="e">
        <f>BD63-#REF!</f>
        <v>#REF!</v>
      </c>
      <c r="BP63" s="47" t="e">
        <f>BE63-#REF!</f>
        <v>#REF!</v>
      </c>
      <c r="BQ63" s="47">
        <f>BF63-Y63</f>
        <v>0</v>
      </c>
      <c r="BR63" s="47">
        <f>BG63-X63</f>
        <v>0</v>
      </c>
      <c r="BS63" s="47" t="e">
        <f>BH63-#REF!</f>
        <v>#REF!</v>
      </c>
      <c r="BT63" s="47" t="e">
        <f>BI63-#REF!</f>
        <v>#REF!</v>
      </c>
      <c r="BU63" s="47" t="e">
        <f>BJ63-#REF!</f>
        <v>#REF!</v>
      </c>
      <c r="BV63" s="87"/>
      <c r="BW63" s="87"/>
      <c r="BY63" s="47"/>
      <c r="BZ63" s="47"/>
      <c r="CA63" s="47" t="e">
        <f>ROUND(#REF!,0)</f>
        <v>#REF!</v>
      </c>
      <c r="CB63" s="47">
        <f>ROUND(J63,0)</f>
        <v>0</v>
      </c>
      <c r="CC63" s="47" t="e">
        <f>ROUND(#REF!,0)</f>
        <v>#REF!</v>
      </c>
      <c r="CD63" s="47">
        <f>ROUND(I63,0)</f>
        <v>0</v>
      </c>
      <c r="CE63" s="47" t="e">
        <f>ROUND(#REF!,0)</f>
        <v>#REF!</v>
      </c>
      <c r="CF63" s="47" t="e">
        <f>ROUND(#REF!,0)</f>
        <v>#REF!</v>
      </c>
      <c r="CG63" s="47">
        <f>ROUND(X63,0)</f>
        <v>0</v>
      </c>
      <c r="CH63" s="47" t="e">
        <f>ROUND(#REF!,0)</f>
        <v>#REF!</v>
      </c>
      <c r="CI63" s="47">
        <f>ROUND(Y63,0)</f>
        <v>0</v>
      </c>
      <c r="CJ63" s="47" t="e">
        <f>ROUND(#REF!,0)</f>
        <v>#REF!</v>
      </c>
      <c r="CK63" s="47"/>
      <c r="CL63" s="47"/>
      <c r="CM63" s="47"/>
      <c r="CN63" s="47"/>
      <c r="CO63" s="47"/>
      <c r="CP63" s="47"/>
      <c r="CQ63" s="47">
        <v>0</v>
      </c>
      <c r="CR63" s="47"/>
      <c r="CS63" s="47"/>
      <c r="CT63" s="47"/>
      <c r="CU63" s="47"/>
    </row>
    <row r="64" spans="4:99" ht="5.0999999999999996" customHeight="1">
      <c r="D64" s="180"/>
      <c r="E64" s="102"/>
      <c r="F64" s="102"/>
      <c r="G64" s="102"/>
      <c r="H64" s="102"/>
      <c r="I64" s="146"/>
      <c r="J64" s="169"/>
      <c r="K64" s="169"/>
      <c r="L64" s="169"/>
      <c r="M64" s="169"/>
      <c r="N64" s="169"/>
      <c r="O64" s="146"/>
      <c r="P64" s="169"/>
      <c r="Q64" s="169"/>
      <c r="R64" s="169"/>
      <c r="S64" s="169"/>
      <c r="T64" s="181"/>
      <c r="U64" s="181"/>
      <c r="V64" s="182"/>
      <c r="W64" s="182"/>
      <c r="X64" s="183"/>
      <c r="Y64" s="181"/>
      <c r="Z64" s="169"/>
      <c r="AA64" s="169"/>
      <c r="AB64" s="182"/>
      <c r="AC64" s="182"/>
      <c r="AD64" s="182"/>
      <c r="AE64" s="182"/>
      <c r="AF64" s="182"/>
      <c r="AG64" s="42" t="e">
        <f t="shared" si="0"/>
        <v>#DIV/0!</v>
      </c>
      <c r="AH64" s="85"/>
      <c r="AI64" s="47"/>
      <c r="AJ64" s="47"/>
      <c r="AK64" s="47"/>
      <c r="AL64" s="47"/>
      <c r="AM64" s="47"/>
      <c r="AP64" s="47"/>
      <c r="AQ64" s="47"/>
      <c r="AR64" s="47"/>
      <c r="AS64" s="47"/>
      <c r="AT64" s="47"/>
      <c r="AU64" s="47"/>
      <c r="AV64" s="47"/>
      <c r="AW64" s="47">
        <f t="shared" si="30"/>
        <v>0</v>
      </c>
      <c r="AX64" s="47" t="e">
        <f>#REF!-AT64</f>
        <v>#REF!</v>
      </c>
      <c r="AY64" s="47">
        <f t="shared" si="31"/>
        <v>0</v>
      </c>
      <c r="AZ64" s="47" t="e">
        <f>AV64-#REF!</f>
        <v>#REF!</v>
      </c>
      <c r="BA64" s="70"/>
      <c r="BB64" s="70"/>
      <c r="BC64" s="70"/>
      <c r="BD64" s="70"/>
      <c r="BE64" s="70"/>
      <c r="BF64" s="70"/>
      <c r="BG64" s="70"/>
      <c r="BH64" s="70"/>
      <c r="BI64" s="177"/>
      <c r="BJ64" s="177"/>
      <c r="BK64" s="47"/>
      <c r="BL64" s="47"/>
      <c r="BM64" s="47"/>
      <c r="BN64" s="47"/>
      <c r="BO64" s="47"/>
      <c r="BP64" s="47"/>
      <c r="BQ64" s="47"/>
      <c r="BR64" s="47"/>
      <c r="BS64" s="47"/>
      <c r="BT64" s="47"/>
      <c r="BU64" s="47"/>
      <c r="BV64" s="87"/>
      <c r="BW64" s="87"/>
      <c r="BY64" s="47"/>
      <c r="BZ64" s="47"/>
      <c r="CA64" s="47"/>
      <c r="CB64" s="47"/>
      <c r="CC64" s="47"/>
      <c r="CD64" s="47"/>
      <c r="CE64" s="47"/>
      <c r="CF64" s="47"/>
      <c r="CG64" s="47"/>
      <c r="CH64" s="47"/>
      <c r="CI64" s="47"/>
      <c r="CJ64" s="47"/>
      <c r="CK64" s="47"/>
      <c r="CL64" s="47"/>
      <c r="CM64" s="47"/>
      <c r="CN64" s="47"/>
      <c r="CO64" s="47"/>
      <c r="CP64" s="47"/>
      <c r="CQ64" s="47"/>
      <c r="CR64" s="47"/>
      <c r="CS64" s="47"/>
      <c r="CT64" s="47"/>
      <c r="CU64" s="47"/>
    </row>
    <row r="65" spans="4:99" ht="37.5" customHeight="1">
      <c r="D65" s="57">
        <v>19</v>
      </c>
      <c r="E65" s="184" t="s">
        <v>80</v>
      </c>
      <c r="F65" s="185">
        <v>3839.3773000000001</v>
      </c>
      <c r="G65" s="185">
        <v>3839.3773000000001</v>
      </c>
      <c r="H65" s="153">
        <v>3808.9396999999999</v>
      </c>
      <c r="I65" s="153">
        <f>'Reg33-BS Q4 FY24'!H40</f>
        <v>3858.1208000000006</v>
      </c>
      <c r="J65" s="153">
        <v>3808.9396999999999</v>
      </c>
      <c r="K65" s="153">
        <v>3817.623</v>
      </c>
      <c r="L65" s="153">
        <f>O65</f>
        <v>3858.1208000000006</v>
      </c>
      <c r="M65" s="153">
        <v>3856</v>
      </c>
      <c r="N65" s="153">
        <f>P65</f>
        <v>3817.623</v>
      </c>
      <c r="O65" s="153">
        <f>'Reg33-BS Q4 FY24'!H40</f>
        <v>3858.1208000000006</v>
      </c>
      <c r="P65" s="153">
        <v>3817.623</v>
      </c>
      <c r="Q65" s="153">
        <v>3858.1208000000006</v>
      </c>
      <c r="R65" s="153">
        <v>3856</v>
      </c>
      <c r="S65" s="153">
        <v>3818</v>
      </c>
      <c r="T65" s="153">
        <f>Q65</f>
        <v>3858.1208000000006</v>
      </c>
      <c r="U65" s="153">
        <f>P65</f>
        <v>3817.623</v>
      </c>
      <c r="V65" s="155"/>
      <c r="W65" s="155"/>
      <c r="X65" s="153">
        <f>AA65</f>
        <v>3808.9396999999999</v>
      </c>
      <c r="Y65" s="153">
        <v>3856</v>
      </c>
      <c r="Z65" s="153">
        <v>3856</v>
      </c>
      <c r="AA65" s="153">
        <v>3808.9396999999999</v>
      </c>
      <c r="AB65" s="155">
        <v>3806.5794999999998</v>
      </c>
      <c r="AC65" s="155">
        <v>3833.2348999999999</v>
      </c>
      <c r="AD65" s="155">
        <v>3839.3773000000001</v>
      </c>
      <c r="AE65" s="155">
        <v>3833.2348999999999</v>
      </c>
      <c r="AF65" s="155">
        <v>3833.2348999999999</v>
      </c>
      <c r="AG65" s="42" t="e">
        <f t="shared" si="0"/>
        <v>#DIV/0!</v>
      </c>
      <c r="AH65" s="151">
        <v>3817.623</v>
      </c>
      <c r="AI65" s="47">
        <v>3806.5794999999998</v>
      </c>
      <c r="AJ65" s="47">
        <v>3806.5794999999998</v>
      </c>
      <c r="AK65" s="47">
        <v>3775.0734000000002</v>
      </c>
      <c r="AL65" s="47">
        <v>3775.0734000000002</v>
      </c>
      <c r="AM65" s="47"/>
      <c r="AN65" s="69">
        <v>2835</v>
      </c>
      <c r="AO65" s="69">
        <v>2835</v>
      </c>
      <c r="AP65" s="47"/>
      <c r="AQ65" s="47"/>
      <c r="AR65" s="47"/>
      <c r="AS65" s="47">
        <v>3775.0734000000002</v>
      </c>
      <c r="AT65" s="47">
        <v>3775.0734000000002</v>
      </c>
      <c r="AU65" s="47">
        <v>3775.0734000000002</v>
      </c>
      <c r="AV65" s="47">
        <v>3775.0734000000002</v>
      </c>
      <c r="AW65" s="47">
        <f t="shared" si="30"/>
        <v>80.92659999999978</v>
      </c>
      <c r="AX65" s="47" t="e">
        <f>#REF!-AT65</f>
        <v>#REF!</v>
      </c>
      <c r="AY65" s="47">
        <f t="shared" si="31"/>
        <v>83.04740000000038</v>
      </c>
      <c r="AZ65" s="47" t="e">
        <f>AV65-#REF!</f>
        <v>#REF!</v>
      </c>
      <c r="BA65" s="70">
        <v>0</v>
      </c>
      <c r="BB65" s="70">
        <v>0</v>
      </c>
      <c r="BC65" s="70">
        <v>0</v>
      </c>
      <c r="BD65" s="70">
        <v>0</v>
      </c>
      <c r="BE65" s="70">
        <v>0</v>
      </c>
      <c r="BF65" s="70">
        <v>0</v>
      </c>
      <c r="BG65" s="70">
        <v>0</v>
      </c>
      <c r="BH65" s="70">
        <v>0</v>
      </c>
      <c r="BI65" s="72">
        <v>2835</v>
      </c>
      <c r="BJ65" s="72">
        <v>2835</v>
      </c>
      <c r="BK65" s="47"/>
      <c r="BL65" s="47" t="e">
        <f>BA65-#REF!</f>
        <v>#REF!</v>
      </c>
      <c r="BM65" s="47" t="e">
        <f>BB65-#REF!</f>
        <v>#REF!</v>
      </c>
      <c r="BN65" s="47" t="e">
        <f>BC65-#REF!</f>
        <v>#REF!</v>
      </c>
      <c r="BO65" s="47" t="e">
        <f>BD65-#REF!</f>
        <v>#REF!</v>
      </c>
      <c r="BP65" s="47" t="e">
        <f>BE65-#REF!</f>
        <v>#REF!</v>
      </c>
      <c r="BQ65" s="47">
        <f>BF65-Y65</f>
        <v>-3856</v>
      </c>
      <c r="BR65" s="47">
        <f>BG65-X65</f>
        <v>-3808.9396999999999</v>
      </c>
      <c r="BS65" s="47" t="e">
        <f>BH65-#REF!</f>
        <v>#REF!</v>
      </c>
      <c r="BT65" s="47" t="e">
        <f>BI65-#REF!</f>
        <v>#REF!</v>
      </c>
      <c r="BU65" s="47" t="e">
        <f>BJ65-#REF!</f>
        <v>#REF!</v>
      </c>
      <c r="BV65" s="73"/>
      <c r="BW65" s="73"/>
      <c r="BY65" s="47">
        <v>3808.9396999999999</v>
      </c>
      <c r="BZ65" s="47"/>
      <c r="CA65" s="47" t="e">
        <f>ROUND(#REF!,0)</f>
        <v>#REF!</v>
      </c>
      <c r="CB65" s="47">
        <f>ROUND(J65,0)</f>
        <v>3809</v>
      </c>
      <c r="CC65" s="47" t="e">
        <f>ROUND(#REF!,0)</f>
        <v>#REF!</v>
      </c>
      <c r="CD65" s="47">
        <f>ROUND(I65,0)</f>
        <v>3858</v>
      </c>
      <c r="CE65" s="47" t="e">
        <f>ROUND(#REF!,0)</f>
        <v>#REF!</v>
      </c>
      <c r="CF65" s="47" t="e">
        <f>ROUND(#REF!,0)</f>
        <v>#REF!</v>
      </c>
      <c r="CG65" s="47">
        <f>ROUND(X65,0)</f>
        <v>3809</v>
      </c>
      <c r="CH65" s="47" t="e">
        <f>ROUND(#REF!,0)</f>
        <v>#REF!</v>
      </c>
      <c r="CI65" s="47">
        <f>ROUND(Y65,0)</f>
        <v>3856</v>
      </c>
      <c r="CJ65" s="47" t="e">
        <f>ROUND(#REF!,0)</f>
        <v>#REF!</v>
      </c>
      <c r="CK65" s="47"/>
      <c r="CL65" s="47"/>
      <c r="CM65" s="47"/>
      <c r="CN65" s="47"/>
      <c r="CO65" s="47"/>
      <c r="CP65" s="47"/>
      <c r="CQ65" s="47">
        <v>3808.9396999999999</v>
      </c>
      <c r="CR65" s="47"/>
      <c r="CS65" s="47"/>
      <c r="CT65" s="47"/>
      <c r="CU65" s="47"/>
    </row>
    <row r="66" spans="4:99" ht="5.0999999999999996" customHeight="1">
      <c r="D66" s="57"/>
      <c r="E66" s="64"/>
      <c r="F66" s="64"/>
      <c r="G66" s="186"/>
      <c r="H66" s="186"/>
      <c r="I66" s="170"/>
      <c r="J66" s="170"/>
      <c r="K66" s="170"/>
      <c r="L66" s="170"/>
      <c r="M66" s="170"/>
      <c r="N66" s="170"/>
      <c r="O66" s="170"/>
      <c r="P66" s="170"/>
      <c r="Q66" s="170"/>
      <c r="R66" s="170"/>
      <c r="S66" s="170"/>
      <c r="T66" s="174"/>
      <c r="U66" s="174"/>
      <c r="V66" s="187"/>
      <c r="W66" s="187"/>
      <c r="X66" s="174"/>
      <c r="Y66" s="174"/>
      <c r="Z66" s="170"/>
      <c r="AA66" s="170"/>
      <c r="AB66" s="187"/>
      <c r="AC66" s="187"/>
      <c r="AD66" s="187"/>
      <c r="AE66" s="187"/>
      <c r="AF66" s="187"/>
      <c r="AG66" s="42" t="e">
        <f t="shared" si="0"/>
        <v>#DIV/0!</v>
      </c>
      <c r="AH66" s="188"/>
      <c r="AI66" s="47"/>
      <c r="AJ66" s="47"/>
      <c r="AK66" s="47"/>
      <c r="AL66" s="47"/>
      <c r="AM66" s="47"/>
      <c r="AP66" s="47"/>
      <c r="AQ66" s="47"/>
      <c r="AR66" s="47"/>
      <c r="AS66" s="47"/>
      <c r="AT66" s="47"/>
      <c r="AU66" s="47"/>
      <c r="AV66" s="47"/>
      <c r="AW66" s="47">
        <f t="shared" si="30"/>
        <v>0</v>
      </c>
      <c r="AX66" s="47" t="e">
        <f>#REF!-AT66</f>
        <v>#REF!</v>
      </c>
      <c r="AY66" s="47">
        <f t="shared" si="31"/>
        <v>0</v>
      </c>
      <c r="AZ66" s="47" t="e">
        <f>AV66-#REF!</f>
        <v>#REF!</v>
      </c>
      <c r="BA66" s="70"/>
      <c r="BB66" s="70"/>
      <c r="BC66" s="70"/>
      <c r="BD66" s="70"/>
      <c r="BE66" s="70"/>
      <c r="BF66" s="70"/>
      <c r="BG66" s="70"/>
      <c r="BH66" s="70"/>
      <c r="BI66" s="189"/>
      <c r="BJ66" s="189"/>
      <c r="BK66" s="47"/>
      <c r="BL66" s="47"/>
      <c r="BM66" s="47"/>
      <c r="BN66" s="47"/>
      <c r="BO66" s="47"/>
      <c r="BP66" s="47"/>
      <c r="BQ66" s="47"/>
      <c r="BR66" s="47"/>
      <c r="BS66" s="47"/>
      <c r="BT66" s="47"/>
      <c r="BU66" s="47"/>
      <c r="BV66" s="190"/>
      <c r="BW66" s="190"/>
      <c r="BY66" s="47"/>
      <c r="BZ66" s="47"/>
      <c r="CA66" s="47"/>
      <c r="CB66" s="47"/>
      <c r="CC66" s="47"/>
      <c r="CD66" s="47"/>
      <c r="CE66" s="47"/>
      <c r="CF66" s="47"/>
      <c r="CG66" s="47"/>
      <c r="CH66" s="47"/>
      <c r="CI66" s="47"/>
      <c r="CJ66" s="47"/>
      <c r="CK66" s="47"/>
      <c r="CL66" s="47"/>
      <c r="CM66" s="47"/>
      <c r="CN66" s="47"/>
      <c r="CO66" s="47"/>
      <c r="CP66" s="47"/>
      <c r="CQ66" s="47"/>
      <c r="CR66" s="47"/>
      <c r="CS66" s="47"/>
      <c r="CT66" s="47"/>
      <c r="CU66" s="47"/>
    </row>
    <row r="67" spans="4:99" ht="22.5" customHeight="1">
      <c r="D67" s="57">
        <v>20</v>
      </c>
      <c r="E67" s="64" t="s">
        <v>81</v>
      </c>
      <c r="F67" s="64"/>
      <c r="G67" s="186"/>
      <c r="H67" s="186"/>
      <c r="I67" s="170"/>
      <c r="J67" s="170"/>
      <c r="K67" s="170">
        <v>25887.950882686298</v>
      </c>
      <c r="L67" s="153">
        <v>0</v>
      </c>
      <c r="M67" s="170">
        <v>0</v>
      </c>
      <c r="N67" s="170">
        <v>0</v>
      </c>
      <c r="O67" s="153">
        <f>'Reg33-BS Q4 FY24'!F41</f>
        <v>21788.537904006014</v>
      </c>
      <c r="P67" s="170">
        <f>'Reg33-BS Q4 FY24'!G41</f>
        <v>21297.844574344886</v>
      </c>
      <c r="Q67" s="170">
        <v>0</v>
      </c>
      <c r="R67" s="170">
        <v>0</v>
      </c>
      <c r="S67" s="170">
        <v>0</v>
      </c>
      <c r="T67" s="153">
        <v>24874.272596567298</v>
      </c>
      <c r="U67" s="153">
        <f>'Reg33-BS Q4 FY24'!I41</f>
        <v>23047.690862289899</v>
      </c>
      <c r="V67" s="155"/>
      <c r="W67" s="155"/>
      <c r="X67" s="153">
        <v>0</v>
      </c>
      <c r="Y67" s="153">
        <v>0</v>
      </c>
      <c r="Z67" s="170">
        <v>0</v>
      </c>
      <c r="AA67" s="170">
        <v>0</v>
      </c>
      <c r="AB67" s="155"/>
      <c r="AC67" s="155"/>
      <c r="AD67" s="155"/>
      <c r="AE67" s="155"/>
      <c r="AF67" s="155"/>
      <c r="AG67" s="42">
        <f t="shared" si="0"/>
        <v>-4.8499757372881351</v>
      </c>
      <c r="AH67" s="191">
        <v>23047.690862289899</v>
      </c>
      <c r="AI67" s="47"/>
      <c r="AJ67" s="47"/>
      <c r="AK67" s="47"/>
      <c r="AL67" s="47"/>
      <c r="AM67" s="47"/>
      <c r="AP67" s="47"/>
      <c r="AQ67" s="47"/>
      <c r="AR67" s="47"/>
      <c r="AS67" s="47"/>
      <c r="AT67" s="47"/>
      <c r="AU67" s="47"/>
      <c r="AV67" s="47"/>
      <c r="AW67" s="47">
        <f t="shared" si="30"/>
        <v>0</v>
      </c>
      <c r="AX67" s="47" t="e">
        <f>#REF!-AT67</f>
        <v>#REF!</v>
      </c>
      <c r="AY67" s="47">
        <f t="shared" si="31"/>
        <v>0</v>
      </c>
      <c r="AZ67" s="47" t="e">
        <f>AV67-#REF!</f>
        <v>#REF!</v>
      </c>
      <c r="BA67" s="70">
        <v>0</v>
      </c>
      <c r="BB67" s="70">
        <v>0</v>
      </c>
      <c r="BC67" s="70">
        <v>0</v>
      </c>
      <c r="BD67" s="70">
        <v>0</v>
      </c>
      <c r="BE67" s="70">
        <v>0</v>
      </c>
      <c r="BF67" s="70">
        <v>0</v>
      </c>
      <c r="BG67" s="70">
        <v>0</v>
      </c>
      <c r="BH67" s="70">
        <v>0</v>
      </c>
      <c r="BI67" s="192">
        <v>35286.243449319198</v>
      </c>
      <c r="BJ67" s="192">
        <v>45936.0976947206</v>
      </c>
      <c r="BK67" s="47"/>
      <c r="BL67" s="47" t="e">
        <f>BA67-#REF!</f>
        <v>#REF!</v>
      </c>
      <c r="BM67" s="47" t="e">
        <f>BB67-#REF!</f>
        <v>#REF!</v>
      </c>
      <c r="BN67" s="47" t="e">
        <f>BC67-#REF!</f>
        <v>#REF!</v>
      </c>
      <c r="BO67" s="47" t="e">
        <f>BD67-#REF!</f>
        <v>#REF!</v>
      </c>
      <c r="BP67" s="47" t="e">
        <f>BE67-#REF!</f>
        <v>#REF!</v>
      </c>
      <c r="BQ67" s="47">
        <f>BF67-Y67</f>
        <v>0</v>
      </c>
      <c r="BR67" s="47">
        <f>BG67-X67</f>
        <v>0</v>
      </c>
      <c r="BS67" s="47" t="e">
        <f>BH67-#REF!</f>
        <v>#REF!</v>
      </c>
      <c r="BT67" s="47" t="e">
        <f>BI67-#REF!</f>
        <v>#REF!</v>
      </c>
      <c r="BU67" s="47" t="e">
        <f>BJ67-#REF!</f>
        <v>#REF!</v>
      </c>
      <c r="BV67" s="193"/>
      <c r="BW67" s="193"/>
      <c r="BY67" s="47"/>
      <c r="BZ67" s="47"/>
      <c r="CA67" s="47" t="e">
        <f>ROUND(#REF!,0)</f>
        <v>#REF!</v>
      </c>
      <c r="CB67" s="47">
        <f>ROUND(J67,0)</f>
        <v>0</v>
      </c>
      <c r="CC67" s="47" t="e">
        <f>ROUND(#REF!,0)</f>
        <v>#REF!</v>
      </c>
      <c r="CD67" s="47">
        <f>ROUND(I67,0)</f>
        <v>0</v>
      </c>
      <c r="CE67" s="47" t="e">
        <f>ROUND(#REF!,0)</f>
        <v>#REF!</v>
      </c>
      <c r="CF67" s="47" t="e">
        <f>ROUND(#REF!,0)</f>
        <v>#REF!</v>
      </c>
      <c r="CG67" s="47">
        <f>ROUND(X67,0)</f>
        <v>0</v>
      </c>
      <c r="CH67" s="47" t="e">
        <f>ROUND(#REF!,0)</f>
        <v>#REF!</v>
      </c>
      <c r="CI67" s="47">
        <f>ROUND(Y67,0)</f>
        <v>0</v>
      </c>
      <c r="CJ67" s="47" t="e">
        <f>ROUND(#REF!,0)</f>
        <v>#REF!</v>
      </c>
      <c r="CK67" s="47"/>
      <c r="CL67" s="47"/>
      <c r="CM67" s="47"/>
      <c r="CN67" s="47"/>
      <c r="CO67" s="47"/>
      <c r="CP67" s="47"/>
      <c r="CQ67" s="47"/>
      <c r="CR67" s="47"/>
      <c r="CS67" s="47"/>
      <c r="CT67" s="47"/>
      <c r="CU67" s="47"/>
    </row>
    <row r="68" spans="4:99" ht="5.0999999999999996" customHeight="1">
      <c r="D68" s="57"/>
      <c r="E68" s="64"/>
      <c r="F68" s="64"/>
      <c r="G68" s="64"/>
      <c r="H68" s="64"/>
      <c r="I68" s="82"/>
      <c r="J68" s="168"/>
      <c r="K68" s="168"/>
      <c r="L68" s="168"/>
      <c r="M68" s="168"/>
      <c r="N68" s="168"/>
      <c r="O68" s="82"/>
      <c r="P68" s="168"/>
      <c r="Q68" s="168"/>
      <c r="R68" s="168"/>
      <c r="S68" s="168"/>
      <c r="T68" s="108"/>
      <c r="U68" s="108"/>
      <c r="V68" s="182"/>
      <c r="W68" s="182"/>
      <c r="X68" s="194"/>
      <c r="Y68" s="108"/>
      <c r="Z68" s="168"/>
      <c r="AA68" s="168"/>
      <c r="AB68" s="182"/>
      <c r="AC68" s="182"/>
      <c r="AD68" s="182"/>
      <c r="AE68" s="182"/>
      <c r="AF68" s="182"/>
      <c r="AG68" s="42">
        <f t="shared" si="0"/>
        <v>-4.8499757372881351</v>
      </c>
      <c r="AH68" s="85"/>
      <c r="AI68" s="47"/>
      <c r="AJ68" s="47"/>
      <c r="AK68" s="47"/>
      <c r="AL68" s="47"/>
      <c r="AM68" s="47"/>
      <c r="AP68" s="47"/>
      <c r="AQ68" s="47"/>
      <c r="AR68" s="47"/>
      <c r="AS68" s="47"/>
      <c r="AT68" s="47"/>
      <c r="AU68" s="47"/>
      <c r="AV68" s="47"/>
      <c r="AW68" s="47">
        <f t="shared" si="30"/>
        <v>0</v>
      </c>
      <c r="AX68" s="47" t="e">
        <f>#REF!-AT68</f>
        <v>#REF!</v>
      </c>
      <c r="AY68" s="47">
        <f t="shared" si="31"/>
        <v>0</v>
      </c>
      <c r="AZ68" s="47" t="e">
        <f>AV68-#REF!</f>
        <v>#REF!</v>
      </c>
      <c r="BA68" s="70"/>
      <c r="BB68" s="70"/>
      <c r="BC68" s="70"/>
      <c r="BD68" s="70"/>
      <c r="BE68" s="70"/>
      <c r="BF68" s="70"/>
      <c r="BG68" s="70"/>
      <c r="BH68" s="70"/>
      <c r="BI68" s="86"/>
      <c r="BJ68" s="86"/>
      <c r="BK68" s="47"/>
      <c r="BL68" s="47"/>
      <c r="BM68" s="47"/>
      <c r="BN68" s="47"/>
      <c r="BO68" s="47"/>
      <c r="BP68" s="47"/>
      <c r="BQ68" s="47"/>
      <c r="BR68" s="47"/>
      <c r="BS68" s="47"/>
      <c r="BT68" s="47"/>
      <c r="BU68" s="47"/>
      <c r="BV68" s="87"/>
      <c r="BW68" s="87"/>
      <c r="BY68" s="47"/>
      <c r="BZ68" s="47"/>
      <c r="CA68" s="47"/>
      <c r="CB68" s="47"/>
      <c r="CC68" s="47"/>
      <c r="CD68" s="47"/>
      <c r="CE68" s="47"/>
      <c r="CF68" s="47"/>
      <c r="CG68" s="47"/>
      <c r="CH68" s="47"/>
      <c r="CI68" s="47"/>
      <c r="CJ68" s="47"/>
      <c r="CK68" s="47"/>
      <c r="CL68" s="47"/>
    </row>
    <row r="69" spans="4:99" ht="42" customHeight="1">
      <c r="D69" s="195">
        <v>21</v>
      </c>
      <c r="E69" s="58" t="s">
        <v>82</v>
      </c>
      <c r="F69" s="58"/>
      <c r="G69" s="58"/>
      <c r="H69" s="58"/>
      <c r="I69" s="88"/>
      <c r="J69" s="162"/>
      <c r="K69" s="162"/>
      <c r="L69" s="162"/>
      <c r="M69" s="162"/>
      <c r="N69" s="162"/>
      <c r="O69" s="88"/>
      <c r="P69" s="162"/>
      <c r="Q69" s="162"/>
      <c r="R69" s="162"/>
      <c r="S69" s="162"/>
      <c r="T69" s="108"/>
      <c r="U69" s="108"/>
      <c r="V69" s="182"/>
      <c r="W69" s="182"/>
      <c r="X69" s="194"/>
      <c r="Y69" s="108"/>
      <c r="Z69" s="162"/>
      <c r="AA69" s="162"/>
      <c r="AB69" s="182"/>
      <c r="AC69" s="182"/>
      <c r="AD69" s="182"/>
      <c r="AE69" s="182"/>
      <c r="AF69" s="182"/>
      <c r="AG69" s="42" t="e">
        <f t="shared" si="0"/>
        <v>#DIV/0!</v>
      </c>
      <c r="AH69" s="85"/>
      <c r="AI69" s="47"/>
      <c r="AJ69" s="47"/>
      <c r="AK69" s="47"/>
      <c r="AL69" s="47"/>
      <c r="AM69" s="47"/>
      <c r="AP69" s="47"/>
      <c r="AQ69" s="47"/>
      <c r="AR69" s="47"/>
      <c r="AS69" s="47"/>
      <c r="AT69" s="47"/>
      <c r="AU69" s="47"/>
      <c r="AV69" s="47"/>
      <c r="AW69" s="47">
        <f t="shared" si="30"/>
        <v>0</v>
      </c>
      <c r="AX69" s="47" t="e">
        <f>#REF!-AT69</f>
        <v>#REF!</v>
      </c>
      <c r="AY69" s="47">
        <f t="shared" si="31"/>
        <v>0</v>
      </c>
      <c r="AZ69" s="47" t="e">
        <f>AV69-#REF!</f>
        <v>#REF!</v>
      </c>
      <c r="BA69" s="70">
        <v>0</v>
      </c>
      <c r="BB69" s="70">
        <v>0</v>
      </c>
      <c r="BC69" s="70">
        <v>0</v>
      </c>
      <c r="BD69" s="70">
        <v>0</v>
      </c>
      <c r="BE69" s="70">
        <v>0</v>
      </c>
      <c r="BF69" s="70">
        <v>0</v>
      </c>
      <c r="BG69" s="70">
        <v>0</v>
      </c>
      <c r="BH69" s="70">
        <v>0</v>
      </c>
      <c r="BI69" s="86"/>
      <c r="BJ69" s="86"/>
      <c r="BK69" s="47"/>
      <c r="BL69" s="47" t="e">
        <f>BA69-#REF!</f>
        <v>#REF!</v>
      </c>
      <c r="BM69" s="47" t="e">
        <f>BB69-#REF!</f>
        <v>#REF!</v>
      </c>
      <c r="BN69" s="47" t="e">
        <f>BC69-#REF!</f>
        <v>#REF!</v>
      </c>
      <c r="BO69" s="47" t="e">
        <f>BD69-#REF!</f>
        <v>#REF!</v>
      </c>
      <c r="BP69" s="47" t="e">
        <f>BE69-#REF!</f>
        <v>#REF!</v>
      </c>
      <c r="BQ69" s="47">
        <f>BF69-Y69</f>
        <v>0</v>
      </c>
      <c r="BR69" s="47">
        <f>BG69-X69</f>
        <v>0</v>
      </c>
      <c r="BS69" s="47" t="e">
        <f>BH69-#REF!</f>
        <v>#REF!</v>
      </c>
      <c r="BT69" s="47" t="e">
        <f>BI69-#REF!</f>
        <v>#REF!</v>
      </c>
      <c r="BU69" s="47" t="e">
        <f>BJ69-#REF!</f>
        <v>#REF!</v>
      </c>
      <c r="BV69" s="87"/>
      <c r="BW69" s="87"/>
      <c r="BY69" s="47"/>
      <c r="BZ69" s="47"/>
      <c r="CA69" s="47"/>
      <c r="CB69" s="47"/>
      <c r="CC69" s="47"/>
      <c r="CD69" s="47"/>
      <c r="CE69" s="47"/>
      <c r="CF69" s="47"/>
      <c r="CG69" s="47"/>
      <c r="CH69" s="47"/>
      <c r="CI69" s="47"/>
      <c r="CJ69" s="47"/>
      <c r="CK69" s="47"/>
      <c r="CL69" s="47"/>
    </row>
    <row r="70" spans="4:99" ht="23.25" customHeight="1">
      <c r="D70" s="196"/>
      <c r="E70" s="64" t="s">
        <v>83</v>
      </c>
      <c r="F70" s="197">
        <f>F45/F123</f>
        <v>-4.9575191601838445E-2</v>
      </c>
      <c r="G70" s="197">
        <v>0.32093413510663799</v>
      </c>
      <c r="H70" s="198">
        <v>-1.7550209218241499</v>
      </c>
      <c r="I70" s="198">
        <f>I45/I123</f>
        <v>1.0567343473023458</v>
      </c>
      <c r="J70" s="198">
        <v>-9.3005599749363306</v>
      </c>
      <c r="K70" s="150">
        <v>-7.9021530428498696</v>
      </c>
      <c r="L70" s="198">
        <f>L54/L123</f>
        <v>-1.0517300728389281</v>
      </c>
      <c r="M70" s="198">
        <v>0.62</v>
      </c>
      <c r="N70" s="198">
        <f>N54/N123</f>
        <v>1.4537842002733115</v>
      </c>
      <c r="O70" s="198">
        <f>O45/O123</f>
        <v>1.0543333650984303</v>
      </c>
      <c r="P70" s="198">
        <f>P54/P123</f>
        <v>-5.7470315953146764</v>
      </c>
      <c r="Q70" s="197">
        <f>Q45/Q123</f>
        <v>1.5674787681881448</v>
      </c>
      <c r="R70" s="197">
        <v>1.19</v>
      </c>
      <c r="S70" s="198">
        <f>S45/S123</f>
        <v>-0.30909285699504641</v>
      </c>
      <c r="T70" s="198">
        <f>T54/T123</f>
        <v>4.2577431425906145</v>
      </c>
      <c r="U70" s="198">
        <v>-3.4691738682634399</v>
      </c>
      <c r="V70" s="199"/>
      <c r="W70" s="199"/>
      <c r="X70" s="198">
        <v>-3.1606140253809101</v>
      </c>
      <c r="Y70" s="198" t="e">
        <f>Y54/Y123</f>
        <v>#REF!</v>
      </c>
      <c r="Z70" s="198">
        <v>2.1</v>
      </c>
      <c r="AA70" s="198">
        <v>-7.22</v>
      </c>
      <c r="AB70" s="199">
        <v>-6.0117984767065504</v>
      </c>
      <c r="AC70" s="199">
        <v>0.49470457983899802</v>
      </c>
      <c r="AD70" s="199">
        <v>1.50030185110827</v>
      </c>
      <c r="AE70" s="199">
        <v>0.32195059957776001</v>
      </c>
      <c r="AF70" s="199">
        <v>0.65960610645199702</v>
      </c>
      <c r="AG70" s="42">
        <f t="shared" si="0"/>
        <v>-1</v>
      </c>
      <c r="AH70" s="200">
        <v>-3.4691738682634399</v>
      </c>
      <c r="AI70" s="47">
        <v>-1.8659806061663</v>
      </c>
      <c r="AJ70" s="47">
        <v>-0.811711127944723</v>
      </c>
      <c r="AK70" s="47">
        <v>-15.6698680284379</v>
      </c>
      <c r="AL70" s="47">
        <v>-23.350058200800401</v>
      </c>
      <c r="AM70" s="47"/>
      <c r="AN70" s="69">
        <v>-9.9767013284739292</v>
      </c>
      <c r="AO70" s="69">
        <v>-9.4057862068870595</v>
      </c>
      <c r="AP70" s="47"/>
      <c r="AQ70" s="47"/>
      <c r="AR70" s="47"/>
      <c r="AS70" s="47">
        <v>-22.9904525419675</v>
      </c>
      <c r="AT70" s="47">
        <v>-4.1019219093047203</v>
      </c>
      <c r="AU70" s="47">
        <v>-15.3068262708455</v>
      </c>
      <c r="AV70" s="47">
        <v>-3.94957872322632</v>
      </c>
      <c r="AW70" s="47" t="e">
        <f t="shared" si="30"/>
        <v>#REF!</v>
      </c>
      <c r="AX70" s="47" t="e">
        <f>#REF!-AT70</f>
        <v>#REF!</v>
      </c>
      <c r="AY70" s="47">
        <f t="shared" si="31"/>
        <v>16.363560618147847</v>
      </c>
      <c r="AZ70" s="47" t="e">
        <f>AV70-#REF!</f>
        <v>#REF!</v>
      </c>
      <c r="BA70" s="70">
        <v>0.51720156158115005</v>
      </c>
      <c r="BB70" s="70">
        <v>-25.664627697298201</v>
      </c>
      <c r="BC70" s="70">
        <v>-21.1431573435102</v>
      </c>
      <c r="BD70" s="70">
        <v>0</v>
      </c>
      <c r="BE70" s="70">
        <v>0.90401699761498699</v>
      </c>
      <c r="BF70" s="70">
        <v>-14.110945154600699</v>
      </c>
      <c r="BG70" s="70">
        <v>-4.1491122600028296</v>
      </c>
      <c r="BH70" s="70">
        <v>0</v>
      </c>
      <c r="BI70" s="201">
        <v>13.675283495517499</v>
      </c>
      <c r="BJ70" s="201">
        <v>23.468664253965901</v>
      </c>
      <c r="BK70" s="47"/>
      <c r="BL70" s="47" t="e">
        <f>BA70-#REF!</f>
        <v>#REF!</v>
      </c>
      <c r="BM70" s="47" t="e">
        <f>BB70-#REF!</f>
        <v>#REF!</v>
      </c>
      <c r="BN70" s="47" t="e">
        <f>BC70-#REF!</f>
        <v>#REF!</v>
      </c>
      <c r="BO70" s="47" t="e">
        <f>BD70-#REF!</f>
        <v>#REF!</v>
      </c>
      <c r="BP70" s="47" t="e">
        <f>BE70-#REF!</f>
        <v>#REF!</v>
      </c>
      <c r="BQ70" s="47" t="e">
        <f>BF70-Y70</f>
        <v>#REF!</v>
      </c>
      <c r="BR70" s="47">
        <f>BG70-X70</f>
        <v>-0.98849823462191955</v>
      </c>
      <c r="BS70" s="47" t="e">
        <f>BH70-#REF!</f>
        <v>#REF!</v>
      </c>
      <c r="BT70" s="47" t="e">
        <f>BI70-#REF!</f>
        <v>#REF!</v>
      </c>
      <c r="BU70" s="47" t="e">
        <f>BJ70-#REF!</f>
        <v>#REF!</v>
      </c>
      <c r="BV70" s="202"/>
      <c r="BW70" s="202"/>
      <c r="BY70" s="47">
        <v>-9.3005599749363306</v>
      </c>
      <c r="BZ70" s="47"/>
      <c r="CA70" s="47"/>
      <c r="CB70" s="47"/>
      <c r="CC70" s="47"/>
      <c r="CD70" s="47"/>
      <c r="CE70" s="47"/>
      <c r="CF70" s="47"/>
      <c r="CG70" s="47"/>
      <c r="CH70" s="47"/>
      <c r="CI70" s="47"/>
      <c r="CJ70" s="47"/>
      <c r="CK70" s="47"/>
      <c r="CL70" s="47"/>
      <c r="CQ70" s="7">
        <v>-3.1606140253809101</v>
      </c>
    </row>
    <row r="71" spans="4:99" ht="23.25" customHeight="1">
      <c r="D71" s="203"/>
      <c r="E71" s="175" t="s">
        <v>84</v>
      </c>
      <c r="F71" s="204">
        <f>F45/F124</f>
        <v>-4.9318121319385455E-2</v>
      </c>
      <c r="G71" s="204">
        <v>0.31926994327812702</v>
      </c>
      <c r="H71" s="205">
        <v>-1.7550209218241499</v>
      </c>
      <c r="I71" s="205">
        <f>I45/I124</f>
        <v>1.0512546912816374</v>
      </c>
      <c r="J71" s="205">
        <v>-9.3005599749363306</v>
      </c>
      <c r="K71" s="206">
        <v>-7.9021530428498696</v>
      </c>
      <c r="L71" s="206">
        <f>L45/L124</f>
        <v>-1.0477386903816261</v>
      </c>
      <c r="M71" s="206">
        <v>0.62</v>
      </c>
      <c r="N71" s="206">
        <f>N45/N124</f>
        <v>1.4537842002733115</v>
      </c>
      <c r="O71" s="205">
        <f>O45/O124</f>
        <v>1.0503321029815806</v>
      </c>
      <c r="P71" s="206">
        <f>P70</f>
        <v>-5.7470315953146764</v>
      </c>
      <c r="Q71" s="204">
        <f>Q45/Q124</f>
        <v>1.561530086659384</v>
      </c>
      <c r="R71" s="204">
        <v>1.19</v>
      </c>
      <c r="S71" s="205">
        <f>S45/S124</f>
        <v>-0.30909285699504641</v>
      </c>
      <c r="T71" s="205">
        <f>T45/T124</f>
        <v>4.2415847368114949</v>
      </c>
      <c r="U71" s="205">
        <v>-3.4691738682634399</v>
      </c>
      <c r="V71" s="199"/>
      <c r="W71" s="199"/>
      <c r="X71" s="205">
        <v>-3.1606140253809101</v>
      </c>
      <c r="Y71" s="205" t="e">
        <f>Y45/Y124</f>
        <v>#REF!</v>
      </c>
      <c r="Z71" s="206">
        <v>2.09</v>
      </c>
      <c r="AA71" s="206">
        <f>AA70</f>
        <v>-7.22</v>
      </c>
      <c r="AB71" s="199">
        <v>-6.0117984767065504</v>
      </c>
      <c r="AC71" s="199">
        <v>0.49244960036347901</v>
      </c>
      <c r="AD71" s="199">
        <v>1.49252209256035</v>
      </c>
      <c r="AE71" s="199">
        <v>0.32048307325242298</v>
      </c>
      <c r="AF71" s="199">
        <v>0.65659946715130502</v>
      </c>
      <c r="AG71" s="42" t="e">
        <f t="shared" si="0"/>
        <v>#DIV/0!</v>
      </c>
      <c r="AH71" s="200">
        <v>-3.4691738682634399</v>
      </c>
      <c r="AI71" s="47">
        <v>-1.8659806061663</v>
      </c>
      <c r="AJ71" s="47">
        <v>-0.811711127944723</v>
      </c>
      <c r="AK71" s="47">
        <v>-15.6698680284379</v>
      </c>
      <c r="AL71" s="47">
        <v>-23.350058200800401</v>
      </c>
      <c r="AM71" s="47"/>
      <c r="AN71" s="69">
        <v>-9.9767013284739292</v>
      </c>
      <c r="AO71" s="69">
        <v>-9.4057862068870595</v>
      </c>
      <c r="AP71" s="47"/>
      <c r="AQ71" s="47"/>
      <c r="AR71" s="47"/>
      <c r="AS71" s="47">
        <v>-22.9904525419675</v>
      </c>
      <c r="AT71" s="47">
        <v>-4.1019219093047203</v>
      </c>
      <c r="AU71" s="47">
        <v>-15.3068262708455</v>
      </c>
      <c r="AV71" s="47">
        <v>-3.94957872322632</v>
      </c>
      <c r="AW71" s="47" t="e">
        <f t="shared" si="30"/>
        <v>#REF!</v>
      </c>
      <c r="AX71" s="47" t="e">
        <f>#REF!-AT71</f>
        <v>#REF!</v>
      </c>
      <c r="AY71" s="47">
        <f t="shared" si="31"/>
        <v>16.358080962127136</v>
      </c>
      <c r="AZ71" s="47" t="e">
        <f>AV71-#REF!</f>
        <v>#REF!</v>
      </c>
      <c r="BA71" s="70">
        <v>0.51720156158115005</v>
      </c>
      <c r="BB71" s="70">
        <v>-25.664627697298201</v>
      </c>
      <c r="BC71" s="70">
        <v>-21.1431573435102</v>
      </c>
      <c r="BD71" s="70">
        <v>0</v>
      </c>
      <c r="BE71" s="70">
        <v>0.90401699761498699</v>
      </c>
      <c r="BF71" s="70">
        <v>-14.110945154600699</v>
      </c>
      <c r="BG71" s="70">
        <v>-4.1491122600028296</v>
      </c>
      <c r="BH71" s="70">
        <v>0</v>
      </c>
      <c r="BI71" s="201">
        <v>13.675283495517499</v>
      </c>
      <c r="BJ71" s="201">
        <v>23.468664253965901</v>
      </c>
      <c r="BK71" s="47"/>
      <c r="BL71" s="47" t="e">
        <f>BA71-#REF!</f>
        <v>#REF!</v>
      </c>
      <c r="BM71" s="47" t="e">
        <f>BB71-#REF!</f>
        <v>#REF!</v>
      </c>
      <c r="BN71" s="47" t="e">
        <f>BC71-#REF!</f>
        <v>#REF!</v>
      </c>
      <c r="BO71" s="47" t="e">
        <f>BD71-#REF!</f>
        <v>#REF!</v>
      </c>
      <c r="BP71" s="47" t="e">
        <f>BE71-#REF!</f>
        <v>#REF!</v>
      </c>
      <c r="BQ71" s="47" t="e">
        <f>BF71-Y71</f>
        <v>#REF!</v>
      </c>
      <c r="BR71" s="47">
        <f>BG71-X71</f>
        <v>-0.98849823462191955</v>
      </c>
      <c r="BS71" s="47" t="e">
        <f>BH71-#REF!</f>
        <v>#REF!</v>
      </c>
      <c r="BT71" s="47" t="e">
        <f>BI71-#REF!</f>
        <v>#REF!</v>
      </c>
      <c r="BU71" s="47" t="e">
        <f>BJ71-#REF!</f>
        <v>#REF!</v>
      </c>
      <c r="BV71" s="202"/>
      <c r="BW71" s="202"/>
      <c r="BY71" s="47">
        <v>-9.3005599749363306</v>
      </c>
      <c r="BZ71" s="47"/>
      <c r="CA71" s="47"/>
      <c r="CB71" s="47"/>
      <c r="CC71" s="47"/>
      <c r="CD71" s="47"/>
      <c r="CE71" s="47"/>
      <c r="CF71" s="47"/>
      <c r="CG71" s="47"/>
      <c r="CH71" s="47"/>
      <c r="CI71" s="47"/>
      <c r="CJ71" s="47"/>
      <c r="CK71" s="47"/>
      <c r="CL71" s="47"/>
      <c r="CQ71" s="7">
        <v>-3.1606140253809101</v>
      </c>
    </row>
    <row r="72" spans="4:99" ht="5.0999999999999996" customHeight="1">
      <c r="D72" s="207"/>
      <c r="E72" s="208"/>
      <c r="F72" s="208"/>
      <c r="G72" s="208"/>
      <c r="H72" s="208"/>
      <c r="I72" s="209"/>
      <c r="J72" s="210"/>
      <c r="K72" s="208"/>
      <c r="L72" s="208"/>
      <c r="M72" s="208"/>
      <c r="N72" s="208"/>
      <c r="O72" s="209"/>
      <c r="P72" s="208"/>
      <c r="Q72" s="208"/>
      <c r="R72" s="208"/>
      <c r="S72" s="208"/>
      <c r="T72" s="211"/>
      <c r="U72" s="211"/>
      <c r="V72" s="211"/>
      <c r="W72" s="211"/>
      <c r="X72" s="211"/>
      <c r="Y72" s="211"/>
      <c r="Z72" s="211"/>
      <c r="AA72" s="211"/>
      <c r="AB72" s="211"/>
      <c r="AC72" s="211"/>
      <c r="AD72" s="211"/>
      <c r="AE72" s="211"/>
      <c r="AF72" s="211"/>
      <c r="AG72" s="42" t="e">
        <f t="shared" si="0"/>
        <v>#DIV/0!</v>
      </c>
      <c r="AH72" s="200"/>
      <c r="AI72" s="47"/>
      <c r="AJ72" s="47"/>
      <c r="AK72" s="47"/>
      <c r="AL72" s="47"/>
      <c r="AM72" s="47"/>
      <c r="AP72" s="47"/>
      <c r="AQ72" s="47"/>
      <c r="AR72" s="47"/>
      <c r="AS72" s="47"/>
      <c r="AT72" s="47"/>
      <c r="AU72" s="47"/>
      <c r="AV72" s="47"/>
      <c r="AW72" s="47" t="e">
        <f>#REF!-AS72</f>
        <v>#REF!</v>
      </c>
      <c r="AX72" s="47" t="e">
        <f>#REF!-AT72</f>
        <v>#REF!</v>
      </c>
      <c r="AY72" s="47" t="e">
        <f>#REF!-AU72</f>
        <v>#REF!</v>
      </c>
      <c r="AZ72" s="47">
        <f>AV72-K72</f>
        <v>0</v>
      </c>
      <c r="BA72" s="70"/>
      <c r="BB72" s="70"/>
      <c r="BC72" s="70"/>
      <c r="BD72" s="70"/>
      <c r="BE72" s="70"/>
      <c r="BF72" s="70"/>
      <c r="BG72" s="70"/>
      <c r="BH72" s="70"/>
      <c r="BI72" s="212"/>
      <c r="BJ72" s="213"/>
      <c r="BK72" s="47"/>
      <c r="BL72" s="47"/>
      <c r="BM72" s="47"/>
      <c r="BN72" s="47"/>
      <c r="BO72" s="47"/>
      <c r="BP72" s="47"/>
      <c r="BQ72" s="47"/>
      <c r="BR72" s="47"/>
      <c r="BS72" s="47"/>
      <c r="BT72" s="47"/>
      <c r="BU72" s="47"/>
    </row>
    <row r="73" spans="4:99" s="214" customFormat="1" ht="15.75" hidden="1" customHeight="1">
      <c r="E73" s="215"/>
      <c r="F73" s="215"/>
      <c r="G73" s="215"/>
      <c r="H73" s="215"/>
      <c r="I73" s="216">
        <v>-7.3101179532388496</v>
      </c>
      <c r="J73" s="216">
        <v>-1.8659806061663</v>
      </c>
      <c r="K73" s="216">
        <v>-9.1764955403446606</v>
      </c>
      <c r="L73" s="216"/>
      <c r="M73" s="216"/>
      <c r="N73" s="216"/>
      <c r="O73" s="216">
        <v>-7.3101179532388496</v>
      </c>
      <c r="P73" s="216"/>
      <c r="Q73" s="216"/>
      <c r="R73" s="216"/>
      <c r="S73" s="216">
        <v>3808.9396999999999</v>
      </c>
      <c r="T73" s="217">
        <v>-2.9236207114692698</v>
      </c>
      <c r="U73" s="216">
        <v>-3.7383355787615802</v>
      </c>
      <c r="V73" s="218"/>
      <c r="W73" s="218"/>
      <c r="X73" s="218"/>
      <c r="Y73" s="217">
        <v>-2.9236207114692698</v>
      </c>
      <c r="Z73" s="217"/>
      <c r="AA73" s="217"/>
      <c r="AB73" s="216"/>
      <c r="AC73" s="216"/>
      <c r="AD73" s="216"/>
      <c r="AE73" s="216"/>
      <c r="AF73" s="216"/>
      <c r="AG73" s="216"/>
      <c r="AH73" s="215">
        <v>-9.1764955403446606</v>
      </c>
      <c r="AI73" s="214">
        <v>-1.8659806061663</v>
      </c>
      <c r="AJ73" s="214">
        <v>-0.811711127944723</v>
      </c>
      <c r="AN73" s="219"/>
      <c r="AO73" s="219"/>
    </row>
    <row r="74" spans="4:99" ht="12" customHeight="1">
      <c r="T74" s="220"/>
      <c r="Y74" s="220"/>
      <c r="Z74" s="220"/>
      <c r="AA74" s="220"/>
      <c r="AI74" s="47"/>
      <c r="AJ74" s="47"/>
      <c r="AK74" s="47"/>
      <c r="AL74" s="47"/>
      <c r="AM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row>
    <row r="75" spans="4:99" ht="6.75" hidden="1" customHeight="1">
      <c r="T75" s="222"/>
      <c r="U75" s="223"/>
      <c r="V75" s="224"/>
      <c r="W75" s="224"/>
      <c r="X75" s="224"/>
      <c r="Y75" s="222"/>
      <c r="Z75" s="222"/>
      <c r="AA75" s="222"/>
      <c r="AB75" s="223"/>
      <c r="AC75" s="223"/>
      <c r="AD75" s="223"/>
      <c r="AE75" s="223"/>
      <c r="AF75" s="223"/>
      <c r="AG75" s="223"/>
      <c r="AH75" s="225"/>
    </row>
    <row r="76" spans="4:99" ht="15" hidden="1">
      <c r="I76" s="221" t="e">
        <f>I73-#REF!</f>
        <v>#REF!</v>
      </c>
      <c r="J76" s="221">
        <f>J73-J70</f>
        <v>7.4345793687700308</v>
      </c>
      <c r="K76" s="221">
        <f>K73-I70</f>
        <v>-10.233229887647006</v>
      </c>
      <c r="L76" s="221"/>
      <c r="M76" s="221"/>
      <c r="N76" s="221"/>
      <c r="O76" s="221" t="e">
        <f>O73-#REF!</f>
        <v>#REF!</v>
      </c>
      <c r="P76" s="221"/>
      <c r="Q76" s="221"/>
      <c r="R76" s="221"/>
      <c r="S76" s="221"/>
      <c r="T76" s="221" t="e">
        <f>T73-#REF!</f>
        <v>#REF!</v>
      </c>
      <c r="U76" s="221" t="e">
        <f>U73-Y70</f>
        <v>#REF!</v>
      </c>
      <c r="V76" s="221"/>
      <c r="W76" s="221"/>
      <c r="X76" s="221"/>
      <c r="Y76" s="221" t="e">
        <f>Y73-#REF!</f>
        <v>#REF!</v>
      </c>
      <c r="Z76" s="221"/>
      <c r="AA76" s="221"/>
      <c r="AB76" s="221"/>
      <c r="AC76" s="221"/>
      <c r="AD76" s="221"/>
      <c r="AE76" s="221"/>
      <c r="AF76" s="221"/>
      <c r="AG76" s="221"/>
      <c r="AH76" s="221">
        <v>-1.2743424974947899</v>
      </c>
      <c r="AI76" s="221">
        <v>0</v>
      </c>
      <c r="AJ76" s="221">
        <v>0</v>
      </c>
      <c r="AK76" s="221">
        <f>AK73-AK70</f>
        <v>15.6698680284379</v>
      </c>
      <c r="AL76" s="221">
        <f>AL73-AL70</f>
        <v>23.350058200800401</v>
      </c>
      <c r="AM76" s="221">
        <f>AM73-AM70</f>
        <v>0</v>
      </c>
    </row>
    <row r="77" spans="4:99" ht="15.75" hidden="1" customHeight="1">
      <c r="J77" s="19" t="s">
        <v>85</v>
      </c>
      <c r="T77" s="220"/>
      <c r="Y77" s="220"/>
      <c r="Z77" s="220"/>
      <c r="AA77" s="220"/>
      <c r="AI77" s="7" t="s">
        <v>85</v>
      </c>
      <c r="AJ77" s="7" t="s">
        <v>85</v>
      </c>
    </row>
    <row r="78" spans="4:99" ht="15.75" hidden="1" customHeight="1">
      <c r="E78" s="226"/>
      <c r="F78" s="226"/>
      <c r="G78" s="226"/>
      <c r="H78" s="226"/>
      <c r="I78" s="226"/>
      <c r="J78" s="227">
        <v>44539</v>
      </c>
      <c r="O78" s="226"/>
      <c r="S78" s="19">
        <v>-8.6700135359576005E-2</v>
      </c>
      <c r="T78" s="220"/>
      <c r="Y78" s="220"/>
      <c r="Z78" s="220"/>
      <c r="AA78" s="220"/>
      <c r="AI78" s="7">
        <v>44539</v>
      </c>
    </row>
    <row r="79" spans="4:99" ht="15.75" hidden="1" customHeight="1">
      <c r="E79" s="226"/>
      <c r="F79" s="226"/>
      <c r="G79" s="226"/>
      <c r="H79" s="226"/>
      <c r="I79" s="226"/>
      <c r="J79" s="227">
        <v>44287</v>
      </c>
      <c r="O79" s="226"/>
      <c r="S79" s="19">
        <v>-8.6700135359576005E-2</v>
      </c>
      <c r="T79" s="220"/>
      <c r="Y79" s="220"/>
      <c r="Z79" s="220"/>
      <c r="AA79" s="220"/>
      <c r="AI79" s="7">
        <v>44287</v>
      </c>
    </row>
    <row r="80" spans="4:99" ht="15.75" hidden="1" customHeight="1">
      <c r="E80" s="226"/>
      <c r="F80" s="226"/>
      <c r="G80" s="226"/>
      <c r="H80" s="226"/>
      <c r="I80" s="226"/>
      <c r="J80" s="226"/>
      <c r="O80" s="226"/>
      <c r="T80" s="220"/>
      <c r="Y80" s="220"/>
      <c r="Z80" s="220"/>
      <c r="AA80" s="220"/>
    </row>
    <row r="81" spans="5:39" ht="15.75" hidden="1" customHeight="1">
      <c r="E81" s="228" t="s">
        <v>86</v>
      </c>
      <c r="F81" s="228"/>
      <c r="G81" s="228"/>
      <c r="H81" s="228"/>
      <c r="I81" s="229" t="s">
        <v>87</v>
      </c>
      <c r="J81" s="229" t="s">
        <v>88</v>
      </c>
      <c r="O81" s="229" t="s">
        <v>87</v>
      </c>
      <c r="T81" s="220"/>
      <c r="Y81" s="220"/>
      <c r="Z81" s="220"/>
      <c r="AA81" s="220"/>
      <c r="AI81" s="7" t="s">
        <v>88</v>
      </c>
    </row>
    <row r="82" spans="5:39" ht="15.75" hidden="1" customHeight="1">
      <c r="E82" s="230" t="s">
        <v>89</v>
      </c>
      <c r="F82" s="230"/>
      <c r="G82" s="230"/>
      <c r="H82" s="230"/>
      <c r="I82" s="231">
        <f>28350801/10^5</f>
        <v>283.50801000000001</v>
      </c>
      <c r="J82" s="231">
        <v>260.82736920000002</v>
      </c>
      <c r="O82" s="231">
        <f>28350801/10^5</f>
        <v>283.50801000000001</v>
      </c>
      <c r="T82" s="220"/>
      <c r="Y82" s="220"/>
      <c r="Z82" s="220"/>
      <c r="AA82" s="220"/>
      <c r="AI82" s="7">
        <v>260.82736920000002</v>
      </c>
    </row>
    <row r="83" spans="5:39" ht="15.75" hidden="1" customHeight="1">
      <c r="E83" s="230" t="s">
        <v>90</v>
      </c>
      <c r="F83" s="230"/>
      <c r="G83" s="230"/>
      <c r="H83" s="230"/>
      <c r="I83" s="231">
        <f>37750734/10^5</f>
        <v>377.50734</v>
      </c>
      <c r="J83" s="231">
        <v>30.200587200000001</v>
      </c>
      <c r="O83" s="231">
        <f>37750734/10^5</f>
        <v>377.50734</v>
      </c>
      <c r="T83" s="220"/>
      <c r="Y83" s="220"/>
      <c r="Z83" s="220"/>
      <c r="AA83" s="220"/>
      <c r="AI83" s="7">
        <v>30.200587200000001</v>
      </c>
    </row>
    <row r="84" spans="5:39" ht="15.75" hidden="1" customHeight="1">
      <c r="E84" s="232" t="s">
        <v>91</v>
      </c>
      <c r="F84" s="232"/>
      <c r="G84" s="232"/>
      <c r="H84" s="232"/>
      <c r="I84" s="231"/>
      <c r="J84" s="233">
        <v>291.02795639999999</v>
      </c>
      <c r="O84" s="231"/>
      <c r="T84" s="220"/>
      <c r="Y84" s="220"/>
      <c r="Z84" s="220"/>
      <c r="AA84" s="220"/>
      <c r="AI84" s="7">
        <v>291.02795639999999</v>
      </c>
    </row>
    <row r="85" spans="5:39" ht="15.75" hidden="1" customHeight="1">
      <c r="E85" s="226"/>
      <c r="F85" s="226"/>
      <c r="G85" s="226"/>
      <c r="H85" s="226"/>
      <c r="I85" s="226"/>
      <c r="J85" s="234"/>
      <c r="O85" s="226"/>
      <c r="T85" s="220"/>
      <c r="Y85" s="220"/>
      <c r="Z85" s="220"/>
      <c r="AA85" s="220"/>
    </row>
    <row r="86" spans="5:39" ht="15.75" hidden="1" customHeight="1">
      <c r="T86" s="220"/>
      <c r="Y86" s="220"/>
      <c r="Z86" s="220"/>
      <c r="AA86" s="220"/>
    </row>
    <row r="87" spans="5:39" ht="15.75" hidden="1" customHeight="1">
      <c r="E87" s="235" t="s">
        <v>41</v>
      </c>
      <c r="F87" s="235"/>
      <c r="G87" s="235"/>
      <c r="H87" s="235"/>
      <c r="T87" s="222"/>
      <c r="U87" s="223"/>
      <c r="V87" s="224"/>
      <c r="W87" s="224"/>
      <c r="X87" s="224"/>
      <c r="Y87" s="222"/>
      <c r="Z87" s="222"/>
      <c r="AA87" s="222"/>
      <c r="AB87" s="223"/>
      <c r="AC87" s="223"/>
      <c r="AD87" s="223"/>
      <c r="AE87" s="223"/>
      <c r="AF87" s="223"/>
      <c r="AG87" s="223"/>
      <c r="AJ87" s="7">
        <v>3244</v>
      </c>
    </row>
    <row r="88" spans="5:39" ht="15.75" hidden="1" customHeight="1">
      <c r="E88" s="235" t="s">
        <v>42</v>
      </c>
      <c r="F88" s="235"/>
      <c r="G88" s="235"/>
      <c r="H88" s="235"/>
      <c r="T88" s="222"/>
      <c r="U88" s="223"/>
      <c r="V88" s="224"/>
      <c r="W88" s="224"/>
      <c r="X88" s="224"/>
      <c r="Y88" s="222"/>
      <c r="Z88" s="222"/>
      <c r="AA88" s="222"/>
      <c r="AB88" s="223"/>
      <c r="AC88" s="223"/>
      <c r="AD88" s="223"/>
      <c r="AE88" s="223"/>
      <c r="AF88" s="223"/>
      <c r="AG88" s="223"/>
      <c r="AJ88" s="7">
        <v>28</v>
      </c>
    </row>
    <row r="89" spans="5:39" ht="15.75" hidden="1" customHeight="1">
      <c r="T89" s="220"/>
      <c r="Y89" s="220"/>
      <c r="Z89" s="220"/>
      <c r="AA89" s="220"/>
    </row>
    <row r="90" spans="5:39" ht="15.75" hidden="1" customHeight="1">
      <c r="E90" s="19" t="s">
        <v>92</v>
      </c>
      <c r="T90" s="220"/>
      <c r="Y90" s="220"/>
      <c r="Z90" s="220"/>
      <c r="AA90" s="220"/>
      <c r="AJ90" s="19"/>
      <c r="AM90" s="101"/>
    </row>
    <row r="91" spans="5:39" ht="15.75" hidden="1" customHeight="1">
      <c r="E91" s="235" t="s">
        <v>41</v>
      </c>
      <c r="F91" s="235"/>
      <c r="G91" s="235"/>
      <c r="H91" s="235"/>
      <c r="T91" s="220"/>
      <c r="Y91" s="220"/>
      <c r="Z91" s="220"/>
      <c r="AA91" s="220"/>
      <c r="AJ91" s="7">
        <v>-658</v>
      </c>
    </row>
    <row r="92" spans="5:39" ht="15.75" hidden="1" customHeight="1">
      <c r="E92" s="235" t="s">
        <v>42</v>
      </c>
      <c r="F92" s="235"/>
      <c r="G92" s="235"/>
      <c r="H92" s="235"/>
      <c r="T92" s="220"/>
      <c r="Y92" s="220"/>
      <c r="Z92" s="220"/>
      <c r="AA92" s="220"/>
      <c r="AJ92" s="7">
        <v>32</v>
      </c>
    </row>
    <row r="93" spans="5:39" ht="15.75" hidden="1" customHeight="1">
      <c r="T93" s="220"/>
      <c r="Y93" s="220"/>
      <c r="Z93" s="220"/>
      <c r="AA93" s="220"/>
    </row>
    <row r="94" spans="5:39" ht="15.75" hidden="1" customHeight="1">
      <c r="E94" s="19" t="s">
        <v>93</v>
      </c>
      <c r="T94" s="222"/>
      <c r="U94" s="223"/>
      <c r="V94" s="224"/>
      <c r="W94" s="224"/>
      <c r="X94" s="224"/>
      <c r="Y94" s="222"/>
      <c r="Z94" s="222"/>
      <c r="AA94" s="222"/>
      <c r="AB94" s="223"/>
      <c r="AC94" s="223"/>
      <c r="AD94" s="223"/>
      <c r="AE94" s="223"/>
      <c r="AF94" s="223"/>
      <c r="AG94" s="223"/>
      <c r="AJ94" s="7">
        <v>1445</v>
      </c>
    </row>
    <row r="95" spans="5:39" ht="15.75" hidden="1" customHeight="1">
      <c r="E95" s="19" t="s">
        <v>94</v>
      </c>
      <c r="T95" s="220"/>
      <c r="Y95" s="220"/>
      <c r="Z95" s="220"/>
      <c r="AA95" s="220"/>
      <c r="AJ95" s="101">
        <v>-569</v>
      </c>
    </row>
    <row r="96" spans="5:39" ht="15.75" hidden="1" customHeight="1">
      <c r="T96" s="220"/>
      <c r="Y96" s="220"/>
      <c r="Z96" s="220"/>
      <c r="AA96" s="220"/>
    </row>
    <row r="97" spans="5:36" ht="15.75" hidden="1" customHeight="1">
      <c r="T97" s="220"/>
      <c r="Y97" s="220"/>
      <c r="Z97" s="220"/>
      <c r="AA97" s="220"/>
    </row>
    <row r="98" spans="5:36" ht="15.75" hidden="1" customHeight="1">
      <c r="T98" s="220"/>
      <c r="Y98" s="220"/>
      <c r="Z98" s="220"/>
      <c r="AA98" s="220"/>
    </row>
    <row r="99" spans="5:36" ht="15.75" hidden="1" customHeight="1">
      <c r="E99" s="19" t="s">
        <v>95</v>
      </c>
      <c r="T99" s="220"/>
      <c r="Y99" s="220"/>
      <c r="Z99" s="220"/>
      <c r="AA99" s="220"/>
      <c r="AJ99" s="7">
        <v>3351.4571900000001</v>
      </c>
    </row>
    <row r="100" spans="5:36" ht="15.75" hidden="1" customHeight="1">
      <c r="T100" s="220"/>
      <c r="Y100" s="220"/>
      <c r="Z100" s="220"/>
      <c r="AA100" s="220"/>
    </row>
    <row r="101" spans="5:36" ht="15.75" hidden="1" customHeight="1">
      <c r="E101" s="19" t="s">
        <v>96</v>
      </c>
      <c r="T101" s="220"/>
      <c r="Y101" s="220"/>
      <c r="Z101" s="220"/>
      <c r="AA101" s="220"/>
      <c r="AJ101" s="7">
        <v>-79.457189999999599</v>
      </c>
    </row>
    <row r="102" spans="5:36" ht="15.75" hidden="1" customHeight="1">
      <c r="T102" s="220"/>
      <c r="Y102" s="220"/>
      <c r="Z102" s="220"/>
      <c r="AA102" s="220"/>
    </row>
    <row r="103" spans="5:36" ht="15.75" hidden="1" customHeight="1">
      <c r="E103" s="19" t="s">
        <v>97</v>
      </c>
      <c r="T103" s="220"/>
      <c r="Y103" s="220"/>
      <c r="Z103" s="220"/>
      <c r="AA103" s="220"/>
      <c r="AJ103" s="7">
        <v>4944.4617600000001</v>
      </c>
    </row>
    <row r="104" spans="5:36" ht="15.75" hidden="1" customHeight="1">
      <c r="T104" s="220"/>
      <c r="Y104" s="220"/>
      <c r="Z104" s="220"/>
      <c r="AA104" s="220"/>
    </row>
    <row r="105" spans="5:36" ht="15.75" hidden="1" customHeight="1">
      <c r="E105" s="19" t="s">
        <v>98</v>
      </c>
      <c r="T105" s="220"/>
      <c r="Y105" s="220"/>
      <c r="Z105" s="220"/>
      <c r="AA105" s="220"/>
      <c r="AJ105" s="7">
        <v>-79.461760000000098</v>
      </c>
    </row>
    <row r="106" spans="5:36" ht="15.75" hidden="1" customHeight="1">
      <c r="T106" s="220"/>
      <c r="Y106" s="220"/>
      <c r="Z106" s="220"/>
      <c r="AA106" s="220"/>
    </row>
    <row r="107" spans="5:36" ht="15.75" hidden="1" customHeight="1">
      <c r="T107" s="220"/>
      <c r="Y107" s="220"/>
      <c r="Z107" s="220"/>
      <c r="AA107" s="220"/>
      <c r="AJ107" s="7">
        <v>4.5700000005126596E-3</v>
      </c>
    </row>
    <row r="108" spans="5:36" ht="15.75" hidden="1" customHeight="1">
      <c r="T108" s="220"/>
      <c r="Y108" s="220"/>
      <c r="Z108" s="220"/>
      <c r="AA108" s="220"/>
    </row>
    <row r="109" spans="5:36" ht="15.75" hidden="1" customHeight="1">
      <c r="T109" s="220"/>
      <c r="Y109" s="220"/>
      <c r="Z109" s="220"/>
      <c r="AA109" s="220"/>
    </row>
    <row r="110" spans="5:36" ht="15.75" hidden="1" customHeight="1">
      <c r="T110" s="220"/>
      <c r="Y110" s="220"/>
      <c r="Z110" s="220"/>
      <c r="AA110" s="220"/>
    </row>
    <row r="111" spans="5:36" ht="15.75" hidden="1" customHeight="1">
      <c r="E111" s="236" t="s">
        <v>99</v>
      </c>
      <c r="F111" s="236"/>
      <c r="G111" s="236"/>
      <c r="H111" s="236"/>
      <c r="I111" s="237">
        <v>-2214.6008825970198</v>
      </c>
      <c r="J111" s="237">
        <v>-3504</v>
      </c>
      <c r="K111" s="237"/>
      <c r="L111" s="237"/>
      <c r="M111" s="237"/>
      <c r="N111" s="237"/>
      <c r="O111" s="237">
        <v>-2214.6008825970198</v>
      </c>
      <c r="P111" s="237"/>
      <c r="Q111" s="237"/>
      <c r="R111" s="237"/>
      <c r="S111" s="237"/>
      <c r="T111" s="238"/>
      <c r="U111" s="239"/>
      <c r="V111" s="240"/>
      <c r="W111" s="240"/>
      <c r="X111" s="240"/>
      <c r="Y111" s="238"/>
      <c r="Z111" s="238"/>
      <c r="AA111" s="238"/>
      <c r="AB111" s="239"/>
      <c r="AC111" s="239"/>
      <c r="AD111" s="239"/>
      <c r="AE111" s="239"/>
      <c r="AF111" s="239"/>
      <c r="AG111" s="239"/>
      <c r="AI111" s="7">
        <v>-3504</v>
      </c>
      <c r="AJ111" s="7">
        <v>-2550</v>
      </c>
    </row>
    <row r="112" spans="5:36" ht="15.75" hidden="1" customHeight="1">
      <c r="E112" s="236"/>
      <c r="F112" s="236"/>
      <c r="G112" s="236"/>
      <c r="H112" s="236"/>
      <c r="I112" s="237"/>
      <c r="J112" s="237"/>
      <c r="K112" s="237"/>
      <c r="L112" s="237"/>
      <c r="M112" s="237"/>
      <c r="N112" s="237"/>
      <c r="O112" s="237"/>
      <c r="P112" s="237"/>
      <c r="Q112" s="237"/>
      <c r="R112" s="237"/>
      <c r="S112" s="237"/>
      <c r="T112" s="238"/>
      <c r="U112" s="239"/>
      <c r="V112" s="240"/>
      <c r="W112" s="240"/>
      <c r="X112" s="240"/>
      <c r="Y112" s="238"/>
      <c r="Z112" s="238"/>
      <c r="AA112" s="238"/>
      <c r="AB112" s="239"/>
      <c r="AC112" s="239"/>
      <c r="AD112" s="239"/>
      <c r="AE112" s="239"/>
      <c r="AF112" s="239"/>
      <c r="AG112" s="239"/>
    </row>
    <row r="113" spans="5:36" ht="15.75" hidden="1" customHeight="1">
      <c r="E113" s="236" t="s">
        <v>92</v>
      </c>
      <c r="F113" s="236"/>
      <c r="G113" s="236"/>
      <c r="H113" s="236"/>
      <c r="I113" s="237" t="e">
        <f>I111-#REF!</f>
        <v>#REF!</v>
      </c>
      <c r="J113" s="237">
        <v>-1101.57454765027</v>
      </c>
      <c r="K113" s="237"/>
      <c r="L113" s="237"/>
      <c r="M113" s="237"/>
      <c r="N113" s="237"/>
      <c r="O113" s="237" t="e">
        <f>O111-#REF!</f>
        <v>#REF!</v>
      </c>
      <c r="P113" s="237"/>
      <c r="Q113" s="237"/>
      <c r="R113" s="237"/>
      <c r="S113" s="237"/>
      <c r="T113" s="238"/>
      <c r="U113" s="239"/>
      <c r="V113" s="240"/>
      <c r="W113" s="240"/>
      <c r="X113" s="240"/>
      <c r="Y113" s="238"/>
      <c r="Z113" s="238"/>
      <c r="AA113" s="238"/>
      <c r="AB113" s="239"/>
      <c r="AC113" s="239"/>
      <c r="AD113" s="239"/>
      <c r="AE113" s="239"/>
      <c r="AF113" s="239"/>
      <c r="AG113" s="239"/>
      <c r="AI113" s="7">
        <v>-1101.57454765027</v>
      </c>
      <c r="AJ113" s="7">
        <v>278</v>
      </c>
    </row>
    <row r="114" spans="5:36" ht="15.75" hidden="1" customHeight="1">
      <c r="T114" s="220"/>
      <c r="Y114" s="220"/>
      <c r="Z114" s="220"/>
      <c r="AA114" s="220"/>
    </row>
    <row r="115" spans="5:36" ht="15.75" hidden="1" customHeight="1">
      <c r="T115" s="220"/>
      <c r="Y115" s="220"/>
      <c r="Z115" s="220"/>
      <c r="AA115" s="220"/>
    </row>
    <row r="116" spans="5:36" ht="15.75" hidden="1" customHeight="1">
      <c r="T116" s="220"/>
      <c r="Y116" s="220"/>
      <c r="Z116" s="220"/>
      <c r="AA116" s="220"/>
    </row>
    <row r="117" spans="5:36" ht="15.75" hidden="1" customHeight="1">
      <c r="T117" s="220"/>
      <c r="Y117" s="220"/>
      <c r="Z117" s="220"/>
      <c r="AA117" s="220"/>
    </row>
    <row r="118" spans="5:36" ht="15.75" hidden="1" customHeight="1">
      <c r="T118" s="220"/>
      <c r="Y118" s="220"/>
      <c r="Z118" s="220"/>
      <c r="AA118" s="220"/>
    </row>
    <row r="119" spans="5:36" ht="15.75" hidden="1" customHeight="1">
      <c r="T119" s="220"/>
      <c r="Y119" s="220"/>
      <c r="Z119" s="220"/>
      <c r="AA119" s="220"/>
    </row>
    <row r="120" spans="5:36" ht="15.75" hidden="1" customHeight="1">
      <c r="T120" s="220"/>
      <c r="Y120" s="220"/>
      <c r="Z120" s="220"/>
      <c r="AA120" s="220"/>
    </row>
    <row r="121" spans="5:36" ht="15.75" hidden="1" customHeight="1">
      <c r="T121" s="220"/>
      <c r="Y121" s="220"/>
      <c r="Z121" s="220"/>
      <c r="AA121" s="220"/>
    </row>
    <row r="122" spans="5:36" ht="15.75" customHeight="1">
      <c r="T122" s="220"/>
      <c r="Y122" s="220"/>
      <c r="Z122" s="220"/>
      <c r="AA122" s="220"/>
    </row>
    <row r="123" spans="5:36" ht="15.75" customHeight="1">
      <c r="E123" s="19" t="s">
        <v>100</v>
      </c>
      <c r="F123" s="241">
        <f>38325620.9125683/10^5</f>
        <v>383.25620912568303</v>
      </c>
      <c r="I123" s="241">
        <f>F123</f>
        <v>383.25620912568303</v>
      </c>
      <c r="J123" s="241"/>
      <c r="K123" s="241"/>
      <c r="L123" s="242">
        <f>O123</f>
        <v>384.12897989071041</v>
      </c>
      <c r="M123" s="242"/>
      <c r="N123" s="242">
        <f>P123</f>
        <v>381.76229999999998</v>
      </c>
      <c r="O123" s="241">
        <f>T123</f>
        <v>384.12897989071041</v>
      </c>
      <c r="P123" s="242">
        <f>P65/10</f>
        <v>381.76229999999998</v>
      </c>
      <c r="Q123" s="243">
        <f>T123</f>
        <v>384.12897989071041</v>
      </c>
      <c r="R123" s="241"/>
      <c r="S123" s="241">
        <f>P123</f>
        <v>381.76229999999998</v>
      </c>
      <c r="T123" s="241">
        <v>384.12897989071041</v>
      </c>
      <c r="U123" s="220"/>
      <c r="V123" s="220"/>
      <c r="W123" s="220"/>
      <c r="X123" s="220"/>
      <c r="Y123" s="241" t="e">
        <f>#REF!</f>
        <v>#REF!</v>
      </c>
      <c r="Z123" s="241"/>
      <c r="AA123" s="241"/>
      <c r="AB123" s="220"/>
      <c r="AC123" s="220"/>
      <c r="AD123" s="220"/>
      <c r="AE123" s="220"/>
      <c r="AF123" s="220"/>
      <c r="AG123" s="220"/>
      <c r="AH123" s="221">
        <v>380.782298657534</v>
      </c>
    </row>
    <row r="124" spans="5:36" ht="15.75" customHeight="1">
      <c r="E124" s="19" t="s">
        <v>101</v>
      </c>
      <c r="F124" s="241">
        <f>38525392.881362/10^5</f>
        <v>385.25392881362001</v>
      </c>
      <c r="I124" s="241">
        <f>F124</f>
        <v>385.25392881362001</v>
      </c>
      <c r="J124" s="241"/>
      <c r="K124" s="241"/>
      <c r="L124" s="242">
        <f>O124</f>
        <v>385.59232727470231</v>
      </c>
      <c r="M124" s="242"/>
      <c r="N124" s="242">
        <f>P124</f>
        <v>381.76229999999998</v>
      </c>
      <c r="O124" s="241">
        <f>T124</f>
        <v>385.59232727470231</v>
      </c>
      <c r="P124" s="242">
        <f>P123</f>
        <v>381.76229999999998</v>
      </c>
      <c r="Q124" s="243">
        <f>T124</f>
        <v>385.59232727470231</v>
      </c>
      <c r="R124" s="241"/>
      <c r="S124" s="241">
        <f>P124</f>
        <v>381.76229999999998</v>
      </c>
      <c r="T124" s="241">
        <v>385.59232727470231</v>
      </c>
      <c r="Y124" s="241" t="e">
        <f>#REF!</f>
        <v>#REF!</v>
      </c>
      <c r="Z124" s="241"/>
      <c r="AA124" s="241"/>
    </row>
    <row r="126" spans="5:36" ht="15.75" customHeight="1">
      <c r="F126" s="221"/>
    </row>
  </sheetData>
  <mergeCells count="29">
    <mergeCell ref="CO8:CP8"/>
    <mergeCell ref="CQ8:CS8"/>
    <mergeCell ref="CT8:CU8"/>
    <mergeCell ref="AB9:AD9"/>
    <mergeCell ref="Z8:AA8"/>
    <mergeCell ref="AK8:AL8"/>
    <mergeCell ref="AN8:AO8"/>
    <mergeCell ref="CA8:CC8"/>
    <mergeCell ref="CQ7:CU7"/>
    <mergeCell ref="F8:H8"/>
    <mergeCell ref="I8:J8"/>
    <mergeCell ref="L8:N8"/>
    <mergeCell ref="O8:P8"/>
    <mergeCell ref="Q8:S8"/>
    <mergeCell ref="T8:U8"/>
    <mergeCell ref="X7:Y7"/>
    <mergeCell ref="X8:Y8"/>
    <mergeCell ref="CD8:CE8"/>
    <mergeCell ref="CF8:CH8"/>
    <mergeCell ref="CA7:CE7"/>
    <mergeCell ref="CF7:CJ7"/>
    <mergeCell ref="CL7:CP7"/>
    <mergeCell ref="CI8:CJ8"/>
    <mergeCell ref="CL8:CN8"/>
    <mergeCell ref="D7:D10"/>
    <mergeCell ref="E7:E10"/>
    <mergeCell ref="F7:K7"/>
    <mergeCell ref="L7:P7"/>
    <mergeCell ref="Q7:U7"/>
  </mergeCells>
  <pageMargins left="0.7" right="0.7" top="0.75" bottom="0.75" header="0.3" footer="0.3"/>
  <pageSetup paperSize="9" scale="32" orientation="portrait" horizontalDpi="300" verticalDpi="300" r:id="rId1"/>
  <colBreaks count="1" manualBreakCount="1">
    <brk id="27" max="73"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F96"/>
  <sheetViews>
    <sheetView showGridLines="0" topLeftCell="C1" zoomScale="80" zoomScaleNormal="80" zoomScaleSheetLayoutView="80" workbookViewId="0">
      <selection activeCell="C1" sqref="C1:BX72"/>
    </sheetView>
  </sheetViews>
  <sheetFormatPr defaultColWidth="9.140625" defaultRowHeight="15" outlineLevelRow="1"/>
  <cols>
    <col min="1" max="1" width="10.5703125" style="246" hidden="1" customWidth="1"/>
    <col min="2" max="2" width="8.7109375" style="246" hidden="1" customWidth="1"/>
    <col min="3" max="3" width="8.7109375" style="246" customWidth="1"/>
    <col min="4" max="4" width="4.85546875" style="246" customWidth="1"/>
    <col min="5" max="5" width="56.5703125" style="246" customWidth="1"/>
    <col min="6" max="7" width="19.7109375" style="246" customWidth="1"/>
    <col min="8" max="8" width="19.7109375" style="250" customWidth="1"/>
    <col min="9" max="9" width="19.7109375" style="246" customWidth="1"/>
    <col min="10" max="10" width="19.85546875" style="246" hidden="1" customWidth="1"/>
    <col min="11" max="11" width="8.42578125" style="246" hidden="1" customWidth="1"/>
    <col min="12" max="15" width="19.7109375" style="246" hidden="1" customWidth="1"/>
    <col min="16" max="16" width="18.85546875" style="246" hidden="1" customWidth="1"/>
    <col min="17" max="20" width="10.7109375" style="246" hidden="1" customWidth="1"/>
    <col min="21" max="21" width="10.140625" style="246" hidden="1" customWidth="1"/>
    <col min="22" max="22" width="7.7109375" style="246" hidden="1" customWidth="1"/>
    <col min="23" max="26" width="9.140625" style="246" hidden="1" customWidth="1"/>
    <col min="27" max="28" width="9.85546875" style="247" hidden="1" customWidth="1"/>
    <col min="29" max="29" width="9.140625" style="246" hidden="1" customWidth="1"/>
    <col min="30" max="30" width="12.85546875" style="246" hidden="1" customWidth="1"/>
    <col min="31" max="38" width="9.140625" style="246" hidden="1" customWidth="1"/>
    <col min="39" max="39" width="0.85546875" style="246" hidden="1" customWidth="1"/>
    <col min="40" max="40" width="4.7109375" style="246" hidden="1" customWidth="1"/>
    <col min="41" max="41" width="9.140625" style="246" hidden="1" customWidth="1"/>
    <col min="42" max="43" width="9.85546875" style="246" hidden="1" customWidth="1"/>
    <col min="44" max="55" width="9.140625" style="246" hidden="1" customWidth="1"/>
    <col min="56" max="56" width="31.7109375" style="248" hidden="1" customWidth="1"/>
    <col min="57" max="58" width="13.85546875" style="246" hidden="1" customWidth="1"/>
    <col min="59" max="61" width="9.140625" style="246" hidden="1" customWidth="1"/>
    <col min="62" max="62" width="12" style="246" hidden="1" customWidth="1"/>
    <col min="63" max="67" width="9.140625" style="246" hidden="1" customWidth="1"/>
    <col min="68" max="68" width="15.28515625" style="246" hidden="1" customWidth="1"/>
    <col min="69" max="69" width="16" style="246" hidden="1" customWidth="1"/>
    <col min="70" max="70" width="9.85546875" style="246" hidden="1" customWidth="1"/>
    <col min="71" max="75" width="9" style="246" hidden="1" customWidth="1"/>
    <col min="76" max="76" width="9.140625" style="246"/>
    <col min="77" max="77" width="15.7109375" style="246" hidden="1" customWidth="1"/>
    <col min="78" max="79" width="0" style="246" hidden="1" customWidth="1"/>
    <col min="80" max="80" width="12.85546875" style="246" hidden="1" customWidth="1"/>
    <col min="81" max="81" width="0" style="246" hidden="1" customWidth="1"/>
    <col min="82" max="82" width="18" style="246" bestFit="1" customWidth="1"/>
    <col min="83" max="83" width="13" style="246" bestFit="1" customWidth="1"/>
    <col min="84" max="84" width="18" style="246" bestFit="1" customWidth="1"/>
    <col min="85" max="16384" width="9.140625" style="246"/>
  </cols>
  <sheetData>
    <row r="1" spans="4:84" ht="15.75">
      <c r="D1" s="244"/>
      <c r="E1" s="244"/>
      <c r="F1" s="244"/>
      <c r="G1" s="244"/>
      <c r="H1" s="245"/>
      <c r="I1" s="245"/>
      <c r="J1" s="244"/>
      <c r="K1" s="244"/>
      <c r="L1" s="244"/>
      <c r="M1" s="244"/>
      <c r="N1" s="244"/>
      <c r="O1" s="244"/>
    </row>
    <row r="2" spans="4:84" ht="20.100000000000001" customHeight="1">
      <c r="D2" s="249" t="s">
        <v>0</v>
      </c>
      <c r="E2" s="244"/>
      <c r="F2" s="244"/>
      <c r="G2" s="244"/>
      <c r="H2" s="245"/>
      <c r="I2" s="245"/>
      <c r="J2" s="244"/>
      <c r="K2" s="244"/>
      <c r="L2" s="244"/>
      <c r="M2" s="244"/>
      <c r="N2" s="244"/>
      <c r="O2" s="244"/>
      <c r="BC2" s="247">
        <f>I36-I71</f>
        <v>0</v>
      </c>
      <c r="BD2" s="250" t="s">
        <v>102</v>
      </c>
    </row>
    <row r="3" spans="4:84" ht="20.100000000000001" customHeight="1">
      <c r="D3" s="251" t="s">
        <v>103</v>
      </c>
      <c r="E3" s="252"/>
      <c r="F3" s="253"/>
      <c r="G3" s="253"/>
      <c r="H3" s="253"/>
      <c r="I3" s="254" t="s">
        <v>2</v>
      </c>
      <c r="J3" s="255"/>
      <c r="K3" s="255"/>
      <c r="L3" s="255"/>
      <c r="M3" s="255"/>
      <c r="N3" s="255"/>
      <c r="O3" s="255"/>
      <c r="Q3" s="246">
        <v>100000</v>
      </c>
      <c r="BC3" s="247">
        <f>H36-H71</f>
        <v>0</v>
      </c>
      <c r="BD3" s="250" t="s">
        <v>104</v>
      </c>
    </row>
    <row r="4" spans="4:84" ht="20.25" customHeight="1">
      <c r="D4" s="493" t="s">
        <v>3</v>
      </c>
      <c r="E4" s="496" t="s">
        <v>4</v>
      </c>
      <c r="F4" s="499" t="s">
        <v>5</v>
      </c>
      <c r="G4" s="499"/>
      <c r="H4" s="500" t="s">
        <v>6</v>
      </c>
      <c r="I4" s="501"/>
      <c r="J4" s="256"/>
      <c r="K4" s="256"/>
      <c r="L4" s="257"/>
      <c r="M4" s="257"/>
      <c r="N4" s="257"/>
      <c r="O4" s="257"/>
    </row>
    <row r="5" spans="4:84" ht="20.25" customHeight="1">
      <c r="D5" s="494"/>
      <c r="E5" s="497"/>
      <c r="F5" s="258">
        <v>45382</v>
      </c>
      <c r="G5" s="258">
        <v>45016</v>
      </c>
      <c r="H5" s="258">
        <f>F5</f>
        <v>45382</v>
      </c>
      <c r="I5" s="258">
        <f>G5</f>
        <v>45016</v>
      </c>
      <c r="J5" s="259"/>
      <c r="K5" s="259"/>
      <c r="L5" s="260"/>
      <c r="M5" s="260"/>
      <c r="N5" s="260"/>
      <c r="O5" s="260"/>
    </row>
    <row r="6" spans="4:84" ht="37.5">
      <c r="D6" s="495"/>
      <c r="E6" s="498"/>
      <c r="F6" s="261" t="s">
        <v>21</v>
      </c>
      <c r="G6" s="261" t="s">
        <v>289</v>
      </c>
      <c r="H6" s="262" t="str">
        <f>F6</f>
        <v>(Audited)</v>
      </c>
      <c r="I6" s="262" t="s">
        <v>21</v>
      </c>
      <c r="J6" s="263"/>
      <c r="K6" s="263"/>
      <c r="L6" s="264"/>
      <c r="M6" s="264"/>
      <c r="N6" s="264"/>
      <c r="O6" s="264"/>
      <c r="Q6" s="246" t="s">
        <v>32</v>
      </c>
      <c r="V6" s="246" t="s">
        <v>33</v>
      </c>
      <c r="Y6" s="265" t="e">
        <f>SUM(V10:Y71)</f>
        <v>#REF!</v>
      </c>
      <c r="AL6" s="246" t="s">
        <v>5</v>
      </c>
      <c r="AR6" s="246" t="s">
        <v>7</v>
      </c>
      <c r="BC6" s="250">
        <f>G36-G71</f>
        <v>0</v>
      </c>
    </row>
    <row r="7" spans="4:84" ht="9.9499999999999993" hidden="1" customHeight="1" outlineLevel="1">
      <c r="D7" s="266"/>
      <c r="E7" s="267"/>
      <c r="F7" s="268"/>
      <c r="G7" s="268"/>
      <c r="H7" s="269"/>
      <c r="I7" s="270"/>
      <c r="J7" s="271"/>
      <c r="K7" s="271"/>
    </row>
    <row r="8" spans="4:84" ht="18.75" collapsed="1">
      <c r="D8" s="272"/>
      <c r="E8" s="273" t="s">
        <v>105</v>
      </c>
      <c r="F8" s="274"/>
      <c r="G8" s="275"/>
      <c r="H8" s="276"/>
      <c r="I8" s="277"/>
      <c r="J8" s="271"/>
      <c r="K8" s="271"/>
      <c r="BC8" s="250">
        <f>F36-F71</f>
        <v>0</v>
      </c>
    </row>
    <row r="9" spans="4:84" ht="18.75">
      <c r="D9" s="272" t="s">
        <v>106</v>
      </c>
      <c r="E9" s="273" t="s">
        <v>107</v>
      </c>
      <c r="F9" s="274"/>
      <c r="G9" s="274"/>
      <c r="H9" s="278"/>
      <c r="I9" s="274"/>
      <c r="J9" s="279"/>
      <c r="K9" s="279"/>
      <c r="L9" s="279"/>
      <c r="M9" s="279"/>
      <c r="N9" s="279"/>
      <c r="O9" s="279"/>
    </row>
    <row r="10" spans="4:84" ht="18.75">
      <c r="D10" s="280"/>
      <c r="E10" s="281" t="s">
        <v>108</v>
      </c>
      <c r="F10" s="282">
        <v>8881.2162911184078</v>
      </c>
      <c r="G10" s="282">
        <v>9291.3571383251638</v>
      </c>
      <c r="H10" s="283">
        <v>9424.5986029504038</v>
      </c>
      <c r="I10" s="282">
        <v>9833.88105913459</v>
      </c>
      <c r="J10" s="284">
        <f>F10*10^5</f>
        <v>888121629.11184072</v>
      </c>
      <c r="K10" s="284"/>
      <c r="L10" s="285" t="e">
        <f>F10-#REF!</f>
        <v>#REF!</v>
      </c>
      <c r="M10" s="285" t="e">
        <f>G10-#REF!</f>
        <v>#REF!</v>
      </c>
      <c r="N10" s="285" t="e">
        <f>H10-#REF!</f>
        <v>#REF!</v>
      </c>
      <c r="O10" s="285" t="e">
        <f>I10-#REF!</f>
        <v>#REF!</v>
      </c>
      <c r="P10" s="286"/>
      <c r="Q10" s="287">
        <v>16872.371953423499</v>
      </c>
      <c r="R10" s="287">
        <v>18700.709826497699</v>
      </c>
      <c r="S10" s="287">
        <v>17987.972289276899</v>
      </c>
      <c r="T10" s="287">
        <v>20461.847484606598</v>
      </c>
      <c r="U10" s="288"/>
      <c r="V10" s="288">
        <f t="shared" ref="V10:Y32" si="0">F10-Q10</f>
        <v>-7991.155662305091</v>
      </c>
      <c r="W10" s="288">
        <f t="shared" si="0"/>
        <v>-9409.3526881725356</v>
      </c>
      <c r="X10" s="288">
        <f t="shared" si="0"/>
        <v>-8563.3736863264949</v>
      </c>
      <c r="Y10" s="288">
        <f t="shared" si="0"/>
        <v>-10627.966425472008</v>
      </c>
      <c r="Z10" s="250"/>
      <c r="AA10" s="289">
        <f t="shared" ref="AA10:AB32" si="1">H10/10</f>
        <v>942.45986029504036</v>
      </c>
      <c r="AB10" s="289">
        <f t="shared" si="1"/>
        <v>983.38810591345896</v>
      </c>
      <c r="AC10" s="250"/>
      <c r="AD10" s="250"/>
      <c r="AE10" s="250"/>
      <c r="AL10" s="247">
        <v>11483.8966127763</v>
      </c>
      <c r="AM10" s="247"/>
      <c r="AN10" s="247"/>
      <c r="AO10" s="247">
        <f>F10-AL10</f>
        <v>-2602.6803216578919</v>
      </c>
      <c r="AP10" s="290">
        <f>H10/10</f>
        <v>942.45986029504036</v>
      </c>
      <c r="AQ10" s="290">
        <f>I10/10</f>
        <v>983.38810591345896</v>
      </c>
      <c r="AR10" s="247">
        <v>12269.954229822</v>
      </c>
      <c r="AS10" s="247">
        <f>H10-AR10</f>
        <v>-2845.3556268715965</v>
      </c>
      <c r="AV10" s="291"/>
      <c r="AW10" s="291">
        <f>ROUND(F10,0)</f>
        <v>8881</v>
      </c>
      <c r="AX10" s="291">
        <f>ROUND(G10,0)</f>
        <v>9291</v>
      </c>
      <c r="AY10" s="291">
        <f>ROUND(H10,0)</f>
        <v>9425</v>
      </c>
      <c r="AZ10" s="291">
        <f>ROUND(I10,0)</f>
        <v>9834</v>
      </c>
      <c r="BP10" s="250">
        <v>888121629.11184072</v>
      </c>
      <c r="BQ10" s="250">
        <f>J10-BP10</f>
        <v>0</v>
      </c>
      <c r="CD10" s="286"/>
      <c r="CF10" s="286"/>
    </row>
    <row r="11" spans="4:84" ht="18.75">
      <c r="D11" s="280"/>
      <c r="E11" s="281" t="s">
        <v>109</v>
      </c>
      <c r="F11" s="282">
        <v>656.06568289999996</v>
      </c>
      <c r="G11" s="292">
        <v>1132.9614401999997</v>
      </c>
      <c r="H11" s="283">
        <v>707.33792289999997</v>
      </c>
      <c r="I11" s="282">
        <v>1145.7579702</v>
      </c>
      <c r="J11" s="284">
        <f t="shared" ref="J11:J71" si="2">F11*10^5</f>
        <v>65606568.289999999</v>
      </c>
      <c r="K11" s="284"/>
      <c r="L11" s="285" t="e">
        <f>F11-#REF!</f>
        <v>#REF!</v>
      </c>
      <c r="M11" s="285" t="e">
        <f>G11-#REF!</f>
        <v>#REF!</v>
      </c>
      <c r="N11" s="285" t="e">
        <f>H11-#REF!</f>
        <v>#REF!</v>
      </c>
      <c r="O11" s="285" t="e">
        <f>I11-#REF!</f>
        <v>#REF!</v>
      </c>
      <c r="P11" s="286"/>
      <c r="Q11" s="287">
        <v>1941.0045401</v>
      </c>
      <c r="R11" s="293">
        <v>838.06285000000003</v>
      </c>
      <c r="S11" s="287">
        <v>1975.9422101</v>
      </c>
      <c r="T11" s="287">
        <v>870.59933870000702</v>
      </c>
      <c r="U11" s="288"/>
      <c r="V11" s="288">
        <f t="shared" si="0"/>
        <v>-1284.9388572</v>
      </c>
      <c r="W11" s="288">
        <f t="shared" si="0"/>
        <v>294.89859019999972</v>
      </c>
      <c r="X11" s="288">
        <f t="shared" si="0"/>
        <v>-1268.6042872</v>
      </c>
      <c r="Y11" s="288">
        <f t="shared" si="0"/>
        <v>275.15863149999302</v>
      </c>
      <c r="Z11" s="250"/>
      <c r="AA11" s="289">
        <f t="shared" si="1"/>
        <v>70.733792289999997</v>
      </c>
      <c r="AB11" s="289">
        <f t="shared" si="1"/>
        <v>114.57579702000001</v>
      </c>
      <c r="AC11" s="250"/>
      <c r="AD11" s="250"/>
      <c r="AE11" s="250"/>
      <c r="AL11" s="247">
        <v>1378.8698052</v>
      </c>
      <c r="AM11" s="247"/>
      <c r="AN11" s="247"/>
      <c r="AO11" s="247">
        <f t="shared" ref="AO11:AO32" si="3">F11-AL11</f>
        <v>-722.80412230000002</v>
      </c>
      <c r="AP11" s="290">
        <f t="shared" ref="AP11:AQ32" si="4">H11/10</f>
        <v>70.733792289999997</v>
      </c>
      <c r="AQ11" s="290">
        <f t="shared" si="4"/>
        <v>114.57579702000001</v>
      </c>
      <c r="AR11" s="247">
        <v>1392.0648051999999</v>
      </c>
      <c r="AS11" s="247">
        <f t="shared" ref="AS11:AS32" si="5">H11-AR11</f>
        <v>-684.72688229999994</v>
      </c>
      <c r="AV11" s="291"/>
      <c r="AW11" s="291">
        <f t="shared" ref="AW11:AZ32" si="6">ROUND(F11,0)</f>
        <v>656</v>
      </c>
      <c r="AX11" s="291">
        <f t="shared" si="6"/>
        <v>1133</v>
      </c>
      <c r="AY11" s="291">
        <f t="shared" si="6"/>
        <v>707</v>
      </c>
      <c r="AZ11" s="291">
        <f>ROUND(I11,0)</f>
        <v>1146</v>
      </c>
      <c r="BP11" s="250">
        <v>65606568.289999992</v>
      </c>
      <c r="BQ11" s="250">
        <f>J11-BP11</f>
        <v>0</v>
      </c>
      <c r="CD11" s="286"/>
      <c r="CF11" s="286"/>
    </row>
    <row r="12" spans="4:84" ht="18.75">
      <c r="D12" s="280"/>
      <c r="E12" s="281" t="s">
        <v>110</v>
      </c>
      <c r="F12" s="282">
        <v>2157.3364799000001</v>
      </c>
      <c r="G12" s="292">
        <v>2255.1222299999999</v>
      </c>
      <c r="H12" s="283">
        <v>2290.1090699000001</v>
      </c>
      <c r="I12" s="282">
        <v>2313.2106399999998</v>
      </c>
      <c r="J12" s="284">
        <f t="shared" si="2"/>
        <v>215733647.99000001</v>
      </c>
      <c r="K12" s="284"/>
      <c r="L12" s="285" t="e">
        <f>F12-#REF!</f>
        <v>#REF!</v>
      </c>
      <c r="M12" s="285" t="e">
        <f>G12-#REF!</f>
        <v>#REF!</v>
      </c>
      <c r="N12" s="285" t="e">
        <f>H12-#REF!</f>
        <v>#REF!</v>
      </c>
      <c r="O12" s="285" t="e">
        <f>I12-#REF!</f>
        <v>#REF!</v>
      </c>
      <c r="P12" s="286"/>
      <c r="Q12" s="287">
        <v>1249.61247</v>
      </c>
      <c r="R12" s="293">
        <v>0</v>
      </c>
      <c r="S12" s="287">
        <v>1861.5783027980799</v>
      </c>
      <c r="T12" s="287">
        <v>0</v>
      </c>
      <c r="U12" s="288"/>
      <c r="V12" s="288">
        <f t="shared" si="0"/>
        <v>907.72400990000006</v>
      </c>
      <c r="W12" s="288">
        <f t="shared" si="0"/>
        <v>2255.1222299999999</v>
      </c>
      <c r="X12" s="288">
        <f t="shared" si="0"/>
        <v>428.53076710192022</v>
      </c>
      <c r="Y12" s="288">
        <f t="shared" si="0"/>
        <v>2313.2106399999998</v>
      </c>
      <c r="Z12" s="250"/>
      <c r="AA12" s="289">
        <f t="shared" si="1"/>
        <v>229.01090699000002</v>
      </c>
      <c r="AB12" s="289">
        <f t="shared" si="1"/>
        <v>231.32106399999998</v>
      </c>
      <c r="AC12" s="250"/>
      <c r="AD12" s="250"/>
      <c r="AE12" s="250"/>
      <c r="AL12" s="247">
        <v>874.24099999999999</v>
      </c>
      <c r="AM12" s="247"/>
      <c r="AN12" s="247"/>
      <c r="AO12" s="247">
        <f t="shared" si="3"/>
        <v>1283.0954799000001</v>
      </c>
      <c r="AP12" s="290">
        <f t="shared" si="4"/>
        <v>229.01090699000002</v>
      </c>
      <c r="AQ12" s="290">
        <f t="shared" si="4"/>
        <v>231.32106399999998</v>
      </c>
      <c r="AR12" s="247">
        <v>1121.9536000000001</v>
      </c>
      <c r="AS12" s="247">
        <f t="shared" si="5"/>
        <v>1168.1554699000001</v>
      </c>
      <c r="AV12" s="291"/>
      <c r="AW12" s="291">
        <f t="shared" si="6"/>
        <v>2157</v>
      </c>
      <c r="AX12" s="291">
        <f t="shared" si="6"/>
        <v>2255</v>
      </c>
      <c r="AY12" s="291">
        <f t="shared" si="6"/>
        <v>2290</v>
      </c>
      <c r="AZ12" s="291">
        <f>ROUND(I12,0)</f>
        <v>2313</v>
      </c>
      <c r="BP12" s="250">
        <v>215733647.99000001</v>
      </c>
      <c r="BQ12" s="250">
        <f>J12-BP12</f>
        <v>0</v>
      </c>
      <c r="CD12" s="286"/>
      <c r="CF12" s="286"/>
    </row>
    <row r="13" spans="4:84" ht="18.75">
      <c r="D13" s="280"/>
      <c r="E13" s="281" t="s">
        <v>111</v>
      </c>
      <c r="F13" s="282">
        <v>730.4447212</v>
      </c>
      <c r="G13" s="282">
        <v>730.44471999999996</v>
      </c>
      <c r="H13" s="283">
        <v>2310.8996095888997</v>
      </c>
      <c r="I13" s="282">
        <v>2310.8996095889001</v>
      </c>
      <c r="J13" s="284">
        <f t="shared" si="2"/>
        <v>73044472.120000005</v>
      </c>
      <c r="K13" s="284"/>
      <c r="L13" s="285" t="e">
        <f>F13-#REF!</f>
        <v>#REF!</v>
      </c>
      <c r="M13" s="285" t="e">
        <f>G13-#REF!</f>
        <v>#REF!</v>
      </c>
      <c r="N13" s="285" t="e">
        <f>H13-#REF!</f>
        <v>#REF!</v>
      </c>
      <c r="O13" s="285" t="e">
        <f>I13-#REF!</f>
        <v>#REF!</v>
      </c>
      <c r="P13" s="286"/>
      <c r="Q13" s="287">
        <v>340.17439000000002</v>
      </c>
      <c r="R13" s="287">
        <v>340.17439000000002</v>
      </c>
      <c r="S13" s="287">
        <v>2310.8996095889001</v>
      </c>
      <c r="T13" s="287">
        <v>2310.8996095889001</v>
      </c>
      <c r="U13" s="288"/>
      <c r="V13" s="288">
        <f t="shared" si="0"/>
        <v>390.27033119999999</v>
      </c>
      <c r="W13" s="288">
        <f t="shared" si="0"/>
        <v>390.27032999999994</v>
      </c>
      <c r="X13" s="288">
        <f t="shared" si="0"/>
        <v>0</v>
      </c>
      <c r="Y13" s="288">
        <f t="shared" si="0"/>
        <v>0</v>
      </c>
      <c r="Z13" s="250"/>
      <c r="AA13" s="289">
        <f t="shared" si="1"/>
        <v>231.08996095888998</v>
      </c>
      <c r="AB13" s="289">
        <f t="shared" si="1"/>
        <v>231.08996095889</v>
      </c>
      <c r="AC13" s="250"/>
      <c r="AD13" s="250"/>
      <c r="AE13" s="250"/>
      <c r="AL13" s="247">
        <v>340.17439000000002</v>
      </c>
      <c r="AM13" s="247"/>
      <c r="AN13" s="247"/>
      <c r="AO13" s="247">
        <f t="shared" si="3"/>
        <v>390.27033119999999</v>
      </c>
      <c r="AP13" s="290">
        <f t="shared" si="4"/>
        <v>231.08996095888998</v>
      </c>
      <c r="AQ13" s="290">
        <f t="shared" si="4"/>
        <v>231.08996095889</v>
      </c>
      <c r="AR13" s="247">
        <v>2310.8996095889001</v>
      </c>
      <c r="AS13" s="247">
        <f t="shared" si="5"/>
        <v>0</v>
      </c>
      <c r="AV13" s="291"/>
      <c r="AW13" s="291">
        <f t="shared" si="6"/>
        <v>730</v>
      </c>
      <c r="AX13" s="291">
        <f t="shared" si="6"/>
        <v>730</v>
      </c>
      <c r="AY13" s="291">
        <f t="shared" si="6"/>
        <v>2311</v>
      </c>
      <c r="AZ13" s="291">
        <f>ROUND(I13,0)</f>
        <v>2311</v>
      </c>
      <c r="BP13" s="250">
        <v>73044472.120000005</v>
      </c>
      <c r="BQ13" s="250">
        <f>J13-BP13</f>
        <v>0</v>
      </c>
      <c r="CD13" s="286"/>
      <c r="CF13" s="286"/>
    </row>
    <row r="14" spans="4:84" ht="18.75" customHeight="1">
      <c r="D14" s="280"/>
      <c r="E14" s="281" t="s">
        <v>112</v>
      </c>
      <c r="F14" s="282">
        <v>99.627305930555536</v>
      </c>
      <c r="G14" s="292">
        <v>118.69394409722224</v>
      </c>
      <c r="H14" s="283">
        <v>102.79163103786148</v>
      </c>
      <c r="I14" s="282">
        <v>124.704494097222</v>
      </c>
      <c r="J14" s="284">
        <f t="shared" si="2"/>
        <v>9962730.5930555537</v>
      </c>
      <c r="K14" s="284"/>
      <c r="L14" s="285" t="e">
        <f>F14-#REF!</f>
        <v>#REF!</v>
      </c>
      <c r="M14" s="285" t="e">
        <f>G14-#REF!</f>
        <v>#REF!</v>
      </c>
      <c r="N14" s="285" t="e">
        <f>H14-#REF!</f>
        <v>#REF!</v>
      </c>
      <c r="O14" s="285" t="e">
        <f>I14-#REF!</f>
        <v>#REF!</v>
      </c>
      <c r="P14" s="286"/>
      <c r="Q14" s="287">
        <v>157.33588</v>
      </c>
      <c r="R14" s="293">
        <v>211.51967999999999</v>
      </c>
      <c r="S14" s="287">
        <v>162.10738000000001</v>
      </c>
      <c r="T14" s="287">
        <v>220.21956</v>
      </c>
      <c r="U14" s="288"/>
      <c r="V14" s="288">
        <f t="shared" si="0"/>
        <v>-57.708574069444467</v>
      </c>
      <c r="W14" s="288">
        <f t="shared" si="0"/>
        <v>-92.825735902777751</v>
      </c>
      <c r="X14" s="288">
        <f t="shared" si="0"/>
        <v>-59.315748962138528</v>
      </c>
      <c r="Y14" s="288">
        <f t="shared" si="0"/>
        <v>-95.515065902778005</v>
      </c>
      <c r="Z14" s="250"/>
      <c r="AA14" s="289">
        <f t="shared" si="1"/>
        <v>10.279163103786148</v>
      </c>
      <c r="AB14" s="289">
        <f t="shared" si="1"/>
        <v>12.4704494097222</v>
      </c>
      <c r="AC14" s="250"/>
      <c r="AD14" s="250"/>
      <c r="AE14" s="250"/>
      <c r="AL14" s="247">
        <v>83.918080000000003</v>
      </c>
      <c r="AM14" s="247"/>
      <c r="AN14" s="247"/>
      <c r="AO14" s="247">
        <f t="shared" si="3"/>
        <v>15.709225930555533</v>
      </c>
      <c r="AP14" s="290">
        <f t="shared" si="4"/>
        <v>10.279163103786148</v>
      </c>
      <c r="AQ14" s="290">
        <f t="shared" si="4"/>
        <v>12.4704494097222</v>
      </c>
      <c r="AR14" s="247">
        <v>314.087927759259</v>
      </c>
      <c r="AS14" s="247">
        <f t="shared" si="5"/>
        <v>-211.29629672139754</v>
      </c>
      <c r="AV14" s="291"/>
      <c r="AW14" s="291">
        <f t="shared" si="6"/>
        <v>100</v>
      </c>
      <c r="AX14" s="291">
        <f t="shared" si="6"/>
        <v>119</v>
      </c>
      <c r="AY14" s="291">
        <f t="shared" si="6"/>
        <v>103</v>
      </c>
      <c r="AZ14" s="291">
        <f>ROUND(I14,0)</f>
        <v>125</v>
      </c>
      <c r="BP14" s="250">
        <v>9962730.5930555537</v>
      </c>
      <c r="BQ14" s="250">
        <f>J14-BP14</f>
        <v>0</v>
      </c>
      <c r="CD14" s="286"/>
      <c r="CF14" s="286"/>
    </row>
    <row r="15" spans="4:84" ht="18.75">
      <c r="D15" s="280"/>
      <c r="E15" s="294" t="s">
        <v>113</v>
      </c>
      <c r="F15" s="282"/>
      <c r="G15" s="282"/>
      <c r="H15" s="283"/>
      <c r="I15" s="282"/>
      <c r="J15" s="284">
        <f t="shared" si="2"/>
        <v>0</v>
      </c>
      <c r="K15" s="284"/>
      <c r="L15" s="285" t="e">
        <f>F15-#REF!</f>
        <v>#REF!</v>
      </c>
      <c r="M15" s="285" t="e">
        <f>G15-#REF!</f>
        <v>#REF!</v>
      </c>
      <c r="N15" s="285" t="e">
        <f>H15-#REF!</f>
        <v>#REF!</v>
      </c>
      <c r="O15" s="285" t="e">
        <f>I15-#REF!</f>
        <v>#REF!</v>
      </c>
      <c r="P15" s="286"/>
      <c r="Q15" s="287"/>
      <c r="R15" s="287"/>
      <c r="S15" s="287"/>
      <c r="T15" s="287"/>
      <c r="U15" s="288"/>
      <c r="V15" s="288">
        <f t="shared" si="0"/>
        <v>0</v>
      </c>
      <c r="W15" s="288">
        <f t="shared" si="0"/>
        <v>0</v>
      </c>
      <c r="X15" s="288">
        <f t="shared" si="0"/>
        <v>0</v>
      </c>
      <c r="Y15" s="288">
        <f t="shared" si="0"/>
        <v>0</v>
      </c>
      <c r="Z15" s="250"/>
      <c r="AA15" s="289">
        <f t="shared" si="1"/>
        <v>0</v>
      </c>
      <c r="AB15" s="289">
        <f t="shared" si="1"/>
        <v>0</v>
      </c>
      <c r="AC15" s="250"/>
      <c r="AD15" s="250"/>
      <c r="AE15" s="250"/>
      <c r="AL15" s="247"/>
      <c r="AM15" s="247"/>
      <c r="AN15" s="247"/>
      <c r="AO15" s="247">
        <f t="shared" si="3"/>
        <v>0</v>
      </c>
      <c r="AP15" s="290">
        <f t="shared" si="4"/>
        <v>0</v>
      </c>
      <c r="AQ15" s="290">
        <f t="shared" si="4"/>
        <v>0</v>
      </c>
      <c r="AR15" s="247"/>
      <c r="AS15" s="247">
        <f t="shared" si="5"/>
        <v>0</v>
      </c>
      <c r="AV15" s="291"/>
      <c r="AW15" s="291"/>
      <c r="AX15" s="291"/>
      <c r="AY15" s="291"/>
      <c r="AZ15" s="291"/>
      <c r="CD15" s="286"/>
      <c r="CF15" s="286"/>
    </row>
    <row r="16" spans="4:84" ht="26.25" customHeight="1">
      <c r="D16" s="272"/>
      <c r="E16" s="295" t="s">
        <v>114</v>
      </c>
      <c r="F16" s="282">
        <v>5400.4291779999994</v>
      </c>
      <c r="G16" s="282">
        <v>5563.7570299999998</v>
      </c>
      <c r="H16" s="283">
        <v>1015.9745856720774</v>
      </c>
      <c r="I16" s="282">
        <v>2807.66519365869</v>
      </c>
      <c r="J16" s="284">
        <f t="shared" si="2"/>
        <v>540042917.79999995</v>
      </c>
      <c r="K16" s="284"/>
      <c r="L16" s="285" t="e">
        <f>F16-#REF!</f>
        <v>#REF!</v>
      </c>
      <c r="M16" s="285" t="e">
        <f>G16-#REF!</f>
        <v>#REF!</v>
      </c>
      <c r="N16" s="285" t="e">
        <f>H16-#REF!</f>
        <v>#REF!</v>
      </c>
      <c r="O16" s="285" t="e">
        <f>I16-#REF!</f>
        <v>#REF!</v>
      </c>
      <c r="P16" s="286"/>
      <c r="Q16" s="287">
        <v>11610.02585</v>
      </c>
      <c r="R16" s="287">
        <v>11110.0257013882</v>
      </c>
      <c r="S16" s="287">
        <v>1778.61225590667</v>
      </c>
      <c r="T16" s="287">
        <v>1201.71901676575</v>
      </c>
      <c r="U16" s="288"/>
      <c r="V16" s="288">
        <f t="shared" si="0"/>
        <v>-6209.5966720000006</v>
      </c>
      <c r="W16" s="288">
        <f t="shared" si="0"/>
        <v>-5546.2686713882003</v>
      </c>
      <c r="X16" s="288">
        <f t="shared" si="0"/>
        <v>-762.63767023459263</v>
      </c>
      <c r="Y16" s="288">
        <f t="shared" si="0"/>
        <v>1605.94617689294</v>
      </c>
      <c r="Z16" s="250"/>
      <c r="AA16" s="289">
        <f t="shared" si="1"/>
        <v>101.59745856720774</v>
      </c>
      <c r="AB16" s="289">
        <f t="shared" si="1"/>
        <v>280.76651936586899</v>
      </c>
      <c r="AC16" s="250"/>
      <c r="AD16" s="250"/>
      <c r="AE16" s="250"/>
      <c r="AL16" s="247">
        <v>12795.633518000001</v>
      </c>
      <c r="AM16" s="247"/>
      <c r="AN16" s="247"/>
      <c r="AO16" s="247">
        <f t="shared" si="3"/>
        <v>-7395.2043400000011</v>
      </c>
      <c r="AP16" s="290">
        <f t="shared" si="4"/>
        <v>101.59745856720774</v>
      </c>
      <c r="AQ16" s="290">
        <f t="shared" si="4"/>
        <v>280.76651936586899</v>
      </c>
      <c r="AR16" s="247">
        <v>2026.0386388074501</v>
      </c>
      <c r="AS16" s="247">
        <f t="shared" si="5"/>
        <v>-1010.0640531353727</v>
      </c>
      <c r="AV16" s="291"/>
      <c r="AW16" s="291">
        <f t="shared" si="6"/>
        <v>5400</v>
      </c>
      <c r="AX16" s="291">
        <f t="shared" si="6"/>
        <v>5564</v>
      </c>
      <c r="AY16" s="291">
        <f t="shared" si="6"/>
        <v>1016</v>
      </c>
      <c r="AZ16" s="291">
        <f t="shared" si="6"/>
        <v>2808</v>
      </c>
      <c r="BC16" s="250">
        <f>I16-H16</f>
        <v>1791.6906079866126</v>
      </c>
      <c r="BD16" s="216">
        <v>11366.981299999999</v>
      </c>
      <c r="BE16" s="296">
        <f>F16-BD16</f>
        <v>-5966.5521220000001</v>
      </c>
      <c r="BP16" s="250">
        <v>1168874728</v>
      </c>
      <c r="BQ16" s="286">
        <f>J16-BP16</f>
        <v>-628831810.20000005</v>
      </c>
      <c r="BR16" s="286"/>
      <c r="CD16" s="286"/>
      <c r="CF16" s="286"/>
    </row>
    <row r="17" spans="4:84" ht="18.75">
      <c r="D17" s="280"/>
      <c r="E17" s="295" t="s">
        <v>115</v>
      </c>
      <c r="F17" s="282">
        <v>0</v>
      </c>
      <c r="G17" s="282">
        <v>0</v>
      </c>
      <c r="H17" s="283">
        <v>0</v>
      </c>
      <c r="I17" s="282">
        <v>0</v>
      </c>
      <c r="J17" s="284">
        <f t="shared" si="2"/>
        <v>0</v>
      </c>
      <c r="K17" s="284"/>
      <c r="L17" s="285" t="e">
        <f>F17-#REF!</f>
        <v>#REF!</v>
      </c>
      <c r="M17" s="285" t="e">
        <f>G17-#REF!</f>
        <v>#REF!</v>
      </c>
      <c r="N17" s="285" t="e">
        <f>H17-#REF!</f>
        <v>#REF!</v>
      </c>
      <c r="O17" s="285" t="e">
        <f>I17-#REF!</f>
        <v>#REF!</v>
      </c>
      <c r="P17" s="286"/>
      <c r="Q17" s="287">
        <v>593.59912999999995</v>
      </c>
      <c r="R17" s="287">
        <v>471.97620000000001</v>
      </c>
      <c r="S17" s="287">
        <v>678.58218999999997</v>
      </c>
      <c r="T17" s="287">
        <v>538.49037999999996</v>
      </c>
      <c r="U17" s="288"/>
      <c r="V17" s="288">
        <f t="shared" si="0"/>
        <v>-593.59912999999995</v>
      </c>
      <c r="W17" s="288">
        <f t="shared" si="0"/>
        <v>-471.97620000000001</v>
      </c>
      <c r="X17" s="288">
        <f t="shared" si="0"/>
        <v>-678.58218999999997</v>
      </c>
      <c r="Y17" s="288">
        <f t="shared" si="0"/>
        <v>-538.49037999999996</v>
      </c>
      <c r="Z17" s="250"/>
      <c r="AA17" s="289">
        <f t="shared" si="1"/>
        <v>0</v>
      </c>
      <c r="AB17" s="289">
        <f t="shared" si="1"/>
        <v>0</v>
      </c>
      <c r="AC17" s="250"/>
      <c r="AD17" s="250"/>
      <c r="AE17" s="250"/>
      <c r="AL17" s="247">
        <v>0</v>
      </c>
      <c r="AM17" s="247"/>
      <c r="AN17" s="247"/>
      <c r="AO17" s="247">
        <f t="shared" si="3"/>
        <v>0</v>
      </c>
      <c r="AP17" s="297">
        <f t="shared" si="4"/>
        <v>0</v>
      </c>
      <c r="AQ17" s="297">
        <f t="shared" si="4"/>
        <v>0</v>
      </c>
      <c r="AR17" s="247">
        <v>0</v>
      </c>
      <c r="AS17" s="247">
        <f t="shared" si="5"/>
        <v>0</v>
      </c>
      <c r="AV17" s="291"/>
      <c r="AW17" s="291">
        <f t="shared" si="6"/>
        <v>0</v>
      </c>
      <c r="AX17" s="291">
        <f t="shared" si="6"/>
        <v>0</v>
      </c>
      <c r="AY17" s="291">
        <f t="shared" si="6"/>
        <v>0</v>
      </c>
      <c r="AZ17" s="291">
        <f t="shared" si="6"/>
        <v>0</v>
      </c>
      <c r="BP17" s="250">
        <v>0</v>
      </c>
      <c r="CD17" s="286"/>
      <c r="CF17" s="286"/>
    </row>
    <row r="18" spans="4:84" ht="18.75">
      <c r="D18" s="280"/>
      <c r="E18" s="295" t="s">
        <v>116</v>
      </c>
      <c r="F18" s="282">
        <v>725.09083999999996</v>
      </c>
      <c r="G18" s="282">
        <f>185281767.1/10^5</f>
        <v>1852.817671</v>
      </c>
      <c r="H18" s="283">
        <v>732.12716999999998</v>
      </c>
      <c r="I18" s="282">
        <v>1861.49323</v>
      </c>
      <c r="J18" s="284">
        <f t="shared" si="2"/>
        <v>72509084</v>
      </c>
      <c r="K18" s="284"/>
      <c r="L18" s="285" t="e">
        <f>F18-#REF!</f>
        <v>#REF!</v>
      </c>
      <c r="M18" s="285" t="e">
        <f>G18-#REF!</f>
        <v>#REF!</v>
      </c>
      <c r="N18" s="285" t="e">
        <f>H18-#REF!</f>
        <v>#REF!</v>
      </c>
      <c r="O18" s="285" t="e">
        <f>I18-#REF!</f>
        <v>#REF!</v>
      </c>
      <c r="P18" s="286"/>
      <c r="Q18" s="287">
        <v>1.19</v>
      </c>
      <c r="R18" s="287">
        <v>10.048719999999999</v>
      </c>
      <c r="S18" s="287">
        <v>8.3261900000000004</v>
      </c>
      <c r="T18" s="287">
        <v>71.498180000000005</v>
      </c>
      <c r="U18" s="288"/>
      <c r="V18" s="288">
        <f t="shared" si="0"/>
        <v>723.9008399999999</v>
      </c>
      <c r="W18" s="288">
        <f t="shared" si="0"/>
        <v>1842.768951</v>
      </c>
      <c r="X18" s="288">
        <f t="shared" si="0"/>
        <v>723.80097999999998</v>
      </c>
      <c r="Y18" s="288">
        <f t="shared" si="0"/>
        <v>1789.99505</v>
      </c>
      <c r="Z18" s="250"/>
      <c r="AA18" s="289">
        <f t="shared" si="1"/>
        <v>73.212716999999998</v>
      </c>
      <c r="AB18" s="289">
        <f t="shared" si="1"/>
        <v>186.14932300000001</v>
      </c>
      <c r="AC18" s="250"/>
      <c r="AD18" s="250"/>
      <c r="AE18" s="250"/>
      <c r="AJ18" s="291">
        <v>241.07587000000001</v>
      </c>
      <c r="AK18" s="291">
        <v>241.07587000000001</v>
      </c>
      <c r="AL18" s="247">
        <v>634.45282080000004</v>
      </c>
      <c r="AM18" s="247"/>
      <c r="AN18" s="247"/>
      <c r="AO18" s="247">
        <f t="shared" si="3"/>
        <v>90.638019199999917</v>
      </c>
      <c r="AP18" s="297">
        <f t="shared" si="4"/>
        <v>73.212716999999998</v>
      </c>
      <c r="AQ18" s="297">
        <f t="shared" si="4"/>
        <v>186.14932300000001</v>
      </c>
      <c r="AR18" s="247">
        <v>727.53167080000003</v>
      </c>
      <c r="AS18" s="247">
        <f t="shared" si="5"/>
        <v>4.5954991999999493</v>
      </c>
      <c r="AV18" s="291"/>
      <c r="AW18" s="291">
        <f t="shared" si="6"/>
        <v>725</v>
      </c>
      <c r="AX18" s="291">
        <f t="shared" si="6"/>
        <v>1853</v>
      </c>
      <c r="AY18" s="291">
        <f t="shared" si="6"/>
        <v>732</v>
      </c>
      <c r="AZ18" s="291">
        <f t="shared" si="6"/>
        <v>1861</v>
      </c>
      <c r="BP18" s="250">
        <v>72509084</v>
      </c>
      <c r="BQ18" s="250">
        <f>J18-BP18</f>
        <v>0</v>
      </c>
      <c r="CD18" s="286"/>
      <c r="CF18" s="286"/>
    </row>
    <row r="19" spans="4:84" ht="18.75">
      <c r="D19" s="280"/>
      <c r="E19" s="281" t="s">
        <v>117</v>
      </c>
      <c r="F19" s="282">
        <v>10002.934732290787</v>
      </c>
      <c r="G19" s="282">
        <v>10305.793463598462</v>
      </c>
      <c r="H19" s="283">
        <v>10123.635666483066</v>
      </c>
      <c r="I19" s="282">
        <v>10433.463282089901</v>
      </c>
      <c r="J19" s="284">
        <f>F19*10^5</f>
        <v>1000293473.2290787</v>
      </c>
      <c r="K19" s="284"/>
      <c r="L19" s="285" t="e">
        <f>F19-#REF!</f>
        <v>#REF!</v>
      </c>
      <c r="M19" s="285" t="e">
        <f>G19-#REF!</f>
        <v>#REF!</v>
      </c>
      <c r="N19" s="285" t="e">
        <f>H19-#REF!</f>
        <v>#REF!</v>
      </c>
      <c r="O19" s="285" t="e">
        <f>I19-#REF!</f>
        <v>#REF!</v>
      </c>
      <c r="P19" s="286"/>
      <c r="Q19" s="287">
        <v>3692.8346458532901</v>
      </c>
      <c r="R19" s="287">
        <v>3886.5843844455198</v>
      </c>
      <c r="S19" s="287">
        <v>4366.9600900423602</v>
      </c>
      <c r="T19" s="287">
        <v>4630.5546199999999</v>
      </c>
      <c r="U19" s="288"/>
      <c r="V19" s="288">
        <f>F19-Q19</f>
        <v>6310.1000864374964</v>
      </c>
      <c r="W19" s="288">
        <f>G19-R19</f>
        <v>6419.2090791529426</v>
      </c>
      <c r="X19" s="288">
        <f>H19-S19</f>
        <v>5756.6755764407053</v>
      </c>
      <c r="Y19" s="288">
        <f>I19-T19</f>
        <v>5802.9086620899006</v>
      </c>
      <c r="Z19" s="250"/>
      <c r="AA19" s="289">
        <f>H19/10</f>
        <v>1012.3635666483066</v>
      </c>
      <c r="AB19" s="289">
        <f>I19/10</f>
        <v>1043.3463282089901</v>
      </c>
      <c r="AC19" s="250"/>
      <c r="AD19" s="250"/>
      <c r="AE19" s="250"/>
      <c r="AL19" s="247">
        <v>8081.9563801423901</v>
      </c>
      <c r="AM19" s="247"/>
      <c r="AN19" s="247"/>
      <c r="AO19" s="247">
        <f>F19-AL19</f>
        <v>1920.9783521483969</v>
      </c>
      <c r="AP19" s="290">
        <f>H19/10</f>
        <v>1012.3635666483066</v>
      </c>
      <c r="AQ19" s="290">
        <f>I19/10</f>
        <v>1043.3463282089901</v>
      </c>
      <c r="AR19" s="247">
        <v>9015.7778901423899</v>
      </c>
      <c r="AS19" s="247">
        <f>H19-AR19</f>
        <v>1107.8577763406756</v>
      </c>
      <c r="AV19" s="291"/>
      <c r="AW19" s="291">
        <f>ROUND(F19,0)</f>
        <v>10003</v>
      </c>
      <c r="AX19" s="291">
        <f>ROUND(G19,0)</f>
        <v>10306</v>
      </c>
      <c r="AY19" s="291">
        <f>ROUND(H19,0)</f>
        <v>10124</v>
      </c>
      <c r="AZ19" s="291">
        <f>ROUND(I19,0)</f>
        <v>10433</v>
      </c>
      <c r="BC19" s="250">
        <f>I19-H19</f>
        <v>309.82761560683502</v>
      </c>
      <c r="BP19" s="250">
        <v>222479764.19000009</v>
      </c>
      <c r="CD19" s="286"/>
      <c r="CF19" s="286"/>
    </row>
    <row r="20" spans="4:84" ht="18.75">
      <c r="D20" s="280"/>
      <c r="E20" s="281" t="s">
        <v>118</v>
      </c>
      <c r="F20" s="282">
        <v>2224.7976419000011</v>
      </c>
      <c r="G20" s="282">
        <v>4125.4224344000004</v>
      </c>
      <c r="H20" s="283">
        <v>2494.0614118663707</v>
      </c>
      <c r="I20" s="282">
        <v>4375.6323973919098</v>
      </c>
      <c r="J20" s="298">
        <f t="shared" si="2"/>
        <v>222479764.19000012</v>
      </c>
      <c r="K20" s="284"/>
      <c r="L20" s="285" t="e">
        <f>F20-#REF!</f>
        <v>#REF!</v>
      </c>
      <c r="M20" s="285" t="e">
        <f>G20-#REF!</f>
        <v>#REF!</v>
      </c>
      <c r="N20" s="285" t="e">
        <f>H20-#REF!</f>
        <v>#REF!</v>
      </c>
      <c r="O20" s="285" t="e">
        <f>I20-#REF!</f>
        <v>#REF!</v>
      </c>
      <c r="P20" s="286"/>
      <c r="Q20" s="287">
        <v>4606.0539523111702</v>
      </c>
      <c r="R20" s="287">
        <v>2381.7170265200002</v>
      </c>
      <c r="S20" s="287">
        <v>4875.24699072146</v>
      </c>
      <c r="T20" s="287">
        <v>3274.5921622678602</v>
      </c>
      <c r="U20" s="288"/>
      <c r="V20" s="288">
        <f t="shared" si="0"/>
        <v>-2381.2563104111691</v>
      </c>
      <c r="W20" s="288">
        <f t="shared" si="0"/>
        <v>1743.7054078800002</v>
      </c>
      <c r="X20" s="288">
        <f t="shared" si="0"/>
        <v>-2381.1855788550893</v>
      </c>
      <c r="Y20" s="288">
        <f t="shared" si="0"/>
        <v>1101.0402351240496</v>
      </c>
      <c r="Z20" s="250"/>
      <c r="AA20" s="289">
        <f t="shared" si="1"/>
        <v>249.40614118663706</v>
      </c>
      <c r="AB20" s="289">
        <f t="shared" si="1"/>
        <v>437.56323973919098</v>
      </c>
      <c r="AC20" s="250"/>
      <c r="AD20" s="250"/>
      <c r="AE20" s="250"/>
      <c r="AL20" s="247">
        <v>3483.3535385999999</v>
      </c>
      <c r="AM20" s="247"/>
      <c r="AN20" s="247"/>
      <c r="AO20" s="247">
        <f t="shared" si="3"/>
        <v>-1258.5558966999988</v>
      </c>
      <c r="AP20" s="290">
        <f t="shared" si="4"/>
        <v>249.40614118663706</v>
      </c>
      <c r="AQ20" s="290">
        <f t="shared" si="4"/>
        <v>437.56323973919098</v>
      </c>
      <c r="AR20" s="247">
        <v>3898.9826741000002</v>
      </c>
      <c r="AS20" s="247">
        <f t="shared" si="5"/>
        <v>-1404.9212622336295</v>
      </c>
      <c r="AV20" s="291"/>
      <c r="AW20" s="291">
        <f t="shared" si="6"/>
        <v>2225</v>
      </c>
      <c r="AX20" s="291">
        <f t="shared" si="6"/>
        <v>4125</v>
      </c>
      <c r="AY20" s="291">
        <f t="shared" si="6"/>
        <v>2494</v>
      </c>
      <c r="AZ20" s="291">
        <f t="shared" si="6"/>
        <v>4376</v>
      </c>
      <c r="BC20" s="250">
        <f>I20-H20</f>
        <v>1881.5709855255391</v>
      </c>
      <c r="BP20" s="250">
        <v>425328092.00999999</v>
      </c>
      <c r="CD20" s="286"/>
      <c r="CF20" s="286"/>
    </row>
    <row r="21" spans="4:84" ht="18.75">
      <c r="D21" s="280"/>
      <c r="E21" s="299" t="s">
        <v>119</v>
      </c>
      <c r="F21" s="300">
        <v>189.72949</v>
      </c>
      <c r="G21" s="282">
        <v>169.16786999999999</v>
      </c>
      <c r="H21" s="283">
        <v>262.33037959999996</v>
      </c>
      <c r="I21" s="282">
        <v>206.20877490000001</v>
      </c>
      <c r="J21" s="284">
        <f t="shared" si="2"/>
        <v>18972949</v>
      </c>
      <c r="K21" s="284"/>
      <c r="L21" s="285" t="e">
        <f>F21-#REF!</f>
        <v>#REF!</v>
      </c>
      <c r="M21" s="285" t="e">
        <f>G21-#REF!</f>
        <v>#REF!</v>
      </c>
      <c r="N21" s="285" t="e">
        <f>H21-#REF!</f>
        <v>#REF!</v>
      </c>
      <c r="O21" s="285" t="e">
        <f>I21-#REF!</f>
        <v>#REF!</v>
      </c>
      <c r="P21" s="286"/>
      <c r="Q21" s="287">
        <v>721.95560999999998</v>
      </c>
      <c r="R21" s="287">
        <v>613.06817860000001</v>
      </c>
      <c r="S21" s="287">
        <v>839.90794489999996</v>
      </c>
      <c r="T21" s="287">
        <v>655.82059000000004</v>
      </c>
      <c r="U21" s="288"/>
      <c r="V21" s="288">
        <f t="shared" si="0"/>
        <v>-532.22612000000004</v>
      </c>
      <c r="W21" s="288">
        <f t="shared" si="0"/>
        <v>-443.90030860000002</v>
      </c>
      <c r="X21" s="288">
        <f t="shared" si="0"/>
        <v>-577.57756530000006</v>
      </c>
      <c r="Y21" s="288">
        <f t="shared" si="0"/>
        <v>-449.61181510000006</v>
      </c>
      <c r="Z21" s="250"/>
      <c r="AA21" s="289">
        <f t="shared" si="1"/>
        <v>26.233037959999997</v>
      </c>
      <c r="AB21" s="289">
        <f t="shared" si="1"/>
        <v>20.620877490000002</v>
      </c>
      <c r="AC21" s="250"/>
      <c r="AD21" s="250"/>
      <c r="AE21" s="250"/>
      <c r="AL21" s="247">
        <v>295.17154321763502</v>
      </c>
      <c r="AM21" s="247"/>
      <c r="AN21" s="247"/>
      <c r="AO21" s="247">
        <f t="shared" si="3"/>
        <v>-105.44205321763502</v>
      </c>
      <c r="AP21" s="290">
        <f t="shared" si="4"/>
        <v>26.233037959999997</v>
      </c>
      <c r="AQ21" s="290">
        <f t="shared" si="4"/>
        <v>20.620877490000002</v>
      </c>
      <c r="AR21" s="247">
        <v>381.77475811763497</v>
      </c>
      <c r="AS21" s="247">
        <f t="shared" si="5"/>
        <v>-119.44437851763502</v>
      </c>
      <c r="AV21" s="291"/>
      <c r="AW21" s="291">
        <f t="shared" si="6"/>
        <v>190</v>
      </c>
      <c r="AX21" s="291">
        <f t="shared" si="6"/>
        <v>169</v>
      </c>
      <c r="AY21" s="291">
        <f t="shared" si="6"/>
        <v>262</v>
      </c>
      <c r="AZ21" s="291">
        <f t="shared" si="6"/>
        <v>206</v>
      </c>
      <c r="BC21" s="250">
        <f>H53-I53</f>
        <v>229.96452875953162</v>
      </c>
      <c r="BD21" s="248">
        <f>'Reg 33-P&amp;L Q4 FY24'!Y42</f>
        <v>422</v>
      </c>
      <c r="BE21" s="250">
        <f>BC19+BC21-BD21</f>
        <v>117.79214436636664</v>
      </c>
      <c r="BP21" s="250">
        <v>18972949</v>
      </c>
      <c r="CD21" s="286"/>
      <c r="CF21" s="286"/>
    </row>
    <row r="22" spans="4:84" ht="18.75">
      <c r="D22" s="280"/>
      <c r="E22" s="301" t="s">
        <v>120</v>
      </c>
      <c r="F22" s="302">
        <f t="array" ref="F22">SUM(ROUND(F10:F21,0))</f>
        <v>31067</v>
      </c>
      <c r="G22" s="302">
        <f t="array" ref="G22">SUM(ROUND(G10:G21,0))</f>
        <v>35545</v>
      </c>
      <c r="H22" s="302">
        <f t="array" ref="H22">SUM(ROUND(H10:H21,0))</f>
        <v>29464</v>
      </c>
      <c r="I22" s="302">
        <v>35413</v>
      </c>
      <c r="J22" s="284">
        <f t="shared" si="2"/>
        <v>3106700000</v>
      </c>
      <c r="K22" s="303"/>
      <c r="L22" s="285" t="e">
        <f>F22-#REF!</f>
        <v>#REF!</v>
      </c>
      <c r="M22" s="285" t="e">
        <f>G22-#REF!</f>
        <v>#REF!</v>
      </c>
      <c r="N22" s="285" t="e">
        <f>H22-#REF!</f>
        <v>#REF!</v>
      </c>
      <c r="O22" s="285" t="e">
        <f>I22-#REF!</f>
        <v>#REF!</v>
      </c>
      <c r="P22" s="286"/>
      <c r="Q22" s="304">
        <v>41786.158421687898</v>
      </c>
      <c r="R22" s="304">
        <v>38563.886957451403</v>
      </c>
      <c r="S22" s="304">
        <v>36846.135453334398</v>
      </c>
      <c r="T22" s="304">
        <v>34236.2409419291</v>
      </c>
      <c r="U22" s="305"/>
      <c r="V22" s="288">
        <f t="shared" si="0"/>
        <v>-10719.158421687898</v>
      </c>
      <c r="W22" s="288">
        <f t="shared" si="0"/>
        <v>-3018.8869574514028</v>
      </c>
      <c r="X22" s="288">
        <f t="shared" si="0"/>
        <v>-7382.1354533343983</v>
      </c>
      <c r="Y22" s="288">
        <f t="shared" si="0"/>
        <v>1176.7590580709002</v>
      </c>
      <c r="Z22" s="250"/>
      <c r="AA22" s="289">
        <f t="shared" si="1"/>
        <v>2946.4</v>
      </c>
      <c r="AB22" s="289">
        <f t="shared" si="1"/>
        <v>3541.3</v>
      </c>
      <c r="AC22" s="250"/>
      <c r="AD22" s="250"/>
      <c r="AE22" s="250"/>
      <c r="AL22" s="247">
        <v>39450.667688736299</v>
      </c>
      <c r="AM22" s="247"/>
      <c r="AN22" s="247"/>
      <c r="AO22" s="247">
        <f t="shared" si="3"/>
        <v>-8383.6676887362992</v>
      </c>
      <c r="AP22" s="290">
        <f t="shared" si="4"/>
        <v>2946.4</v>
      </c>
      <c r="AQ22" s="290">
        <f t="shared" si="4"/>
        <v>3541.3</v>
      </c>
      <c r="AR22" s="247">
        <v>33460.065804337697</v>
      </c>
      <c r="AS22" s="247">
        <f t="shared" si="5"/>
        <v>-3996.065804337697</v>
      </c>
      <c r="AV22" s="291"/>
      <c r="AW22" s="291">
        <f t="shared" si="6"/>
        <v>31067</v>
      </c>
      <c r="AX22" s="291">
        <f t="shared" si="6"/>
        <v>35545</v>
      </c>
      <c r="AY22" s="291">
        <f t="shared" si="6"/>
        <v>29464</v>
      </c>
      <c r="AZ22" s="291">
        <f t="shared" si="6"/>
        <v>35413</v>
      </c>
      <c r="BP22" s="250">
        <v>3117488953.9233737</v>
      </c>
    </row>
    <row r="23" spans="4:84" ht="18.75">
      <c r="D23" s="272"/>
      <c r="E23" s="301"/>
      <c r="F23" s="306"/>
      <c r="G23" s="306"/>
      <c r="H23" s="307"/>
      <c r="I23" s="306"/>
      <c r="J23" s="284">
        <f t="shared" si="2"/>
        <v>0</v>
      </c>
      <c r="K23" s="303"/>
      <c r="L23" s="285" t="e">
        <f>F23-#REF!</f>
        <v>#REF!</v>
      </c>
      <c r="M23" s="285" t="e">
        <f>G23-#REF!</f>
        <v>#REF!</v>
      </c>
      <c r="N23" s="285" t="e">
        <f>H23-#REF!</f>
        <v>#REF!</v>
      </c>
      <c r="O23" s="285" t="e">
        <f>I23-#REF!</f>
        <v>#REF!</v>
      </c>
      <c r="P23" s="286"/>
      <c r="Q23" s="308"/>
      <c r="R23" s="308"/>
      <c r="S23" s="308"/>
      <c r="T23" s="308"/>
      <c r="U23" s="305"/>
      <c r="V23" s="288">
        <f t="shared" si="0"/>
        <v>0</v>
      </c>
      <c r="W23" s="288">
        <f t="shared" si="0"/>
        <v>0</v>
      </c>
      <c r="X23" s="288">
        <f t="shared" si="0"/>
        <v>0</v>
      </c>
      <c r="Y23" s="288">
        <f t="shared" si="0"/>
        <v>0</v>
      </c>
      <c r="Z23" s="250"/>
      <c r="AA23" s="289">
        <f t="shared" si="1"/>
        <v>0</v>
      </c>
      <c r="AB23" s="289">
        <f t="shared" si="1"/>
        <v>0</v>
      </c>
      <c r="AC23" s="250"/>
      <c r="AD23" s="250"/>
      <c r="AE23" s="250"/>
      <c r="AL23" s="247"/>
      <c r="AM23" s="247"/>
      <c r="AN23" s="247"/>
      <c r="AO23" s="247">
        <f t="shared" si="3"/>
        <v>0</v>
      </c>
      <c r="AP23" s="290">
        <f t="shared" si="4"/>
        <v>0</v>
      </c>
      <c r="AQ23" s="290">
        <f t="shared" si="4"/>
        <v>0</v>
      </c>
      <c r="AR23" s="247"/>
      <c r="AS23" s="247">
        <f t="shared" si="5"/>
        <v>0</v>
      </c>
      <c r="AV23" s="291"/>
      <c r="AW23" s="291"/>
      <c r="AX23" s="291"/>
      <c r="AY23" s="291"/>
      <c r="AZ23" s="291"/>
      <c r="BE23" s="309">
        <v>44926</v>
      </c>
      <c r="BF23" s="309">
        <v>44621</v>
      </c>
      <c r="BP23" s="250">
        <v>0</v>
      </c>
    </row>
    <row r="24" spans="4:84" ht="18.75">
      <c r="D24" s="272" t="s">
        <v>121</v>
      </c>
      <c r="E24" s="273" t="s">
        <v>122</v>
      </c>
      <c r="F24" s="306"/>
      <c r="G24" s="306"/>
      <c r="H24" s="307"/>
      <c r="I24" s="306"/>
      <c r="J24" s="284">
        <f t="shared" si="2"/>
        <v>0</v>
      </c>
      <c r="K24" s="303"/>
      <c r="L24" s="285" t="e">
        <f>F24-#REF!</f>
        <v>#REF!</v>
      </c>
      <c r="M24" s="285" t="e">
        <f>G24-#REF!</f>
        <v>#REF!</v>
      </c>
      <c r="N24" s="285" t="e">
        <f>H24-#REF!</f>
        <v>#REF!</v>
      </c>
      <c r="O24" s="285" t="e">
        <f>I24-#REF!</f>
        <v>#REF!</v>
      </c>
      <c r="P24" s="286"/>
      <c r="Q24" s="310"/>
      <c r="R24" s="310"/>
      <c r="S24" s="310"/>
      <c r="T24" s="310"/>
      <c r="U24" s="311"/>
      <c r="V24" s="288">
        <f t="shared" si="0"/>
        <v>0</v>
      </c>
      <c r="W24" s="288">
        <f t="shared" si="0"/>
        <v>0</v>
      </c>
      <c r="X24" s="288">
        <f t="shared" si="0"/>
        <v>0</v>
      </c>
      <c r="Y24" s="288">
        <f t="shared" si="0"/>
        <v>0</v>
      </c>
      <c r="Z24" s="250"/>
      <c r="AA24" s="289">
        <f t="shared" si="1"/>
        <v>0</v>
      </c>
      <c r="AB24" s="289">
        <f t="shared" si="1"/>
        <v>0</v>
      </c>
      <c r="AC24" s="250"/>
      <c r="AD24" s="250"/>
      <c r="AE24" s="250"/>
      <c r="AL24" s="247"/>
      <c r="AM24" s="247"/>
      <c r="AN24" s="247"/>
      <c r="AO24" s="247">
        <f t="shared" si="3"/>
        <v>0</v>
      </c>
      <c r="AP24" s="290">
        <f t="shared" si="4"/>
        <v>0</v>
      </c>
      <c r="AQ24" s="290">
        <f t="shared" si="4"/>
        <v>0</v>
      </c>
      <c r="AR24" s="247"/>
      <c r="AS24" s="247">
        <f t="shared" si="5"/>
        <v>0</v>
      </c>
      <c r="AV24" s="291"/>
      <c r="AW24" s="291"/>
      <c r="AX24" s="291"/>
      <c r="AY24" s="291"/>
      <c r="AZ24" s="291"/>
      <c r="BD24" s="248" t="s">
        <v>123</v>
      </c>
      <c r="BE24" s="247">
        <v>12120.26216</v>
      </c>
      <c r="BF24" s="247">
        <v>6579.9948599999998</v>
      </c>
      <c r="BP24" s="250">
        <v>0</v>
      </c>
    </row>
    <row r="25" spans="4:84" ht="21" customHeight="1">
      <c r="D25" s="280"/>
      <c r="E25" s="281" t="s">
        <v>124</v>
      </c>
      <c r="F25" s="282">
        <v>794.95110999999997</v>
      </c>
      <c r="G25" s="282">
        <v>862.27379444077906</v>
      </c>
      <c r="H25" s="283">
        <v>1224.8883699999999</v>
      </c>
      <c r="I25" s="282">
        <v>1265.59925</v>
      </c>
      <c r="J25" s="284">
        <f t="shared" si="2"/>
        <v>79495111</v>
      </c>
      <c r="K25" s="284"/>
      <c r="L25" s="285" t="e">
        <f>F25-#REF!</f>
        <v>#REF!</v>
      </c>
      <c r="M25" s="285" t="e">
        <f>G25-#REF!</f>
        <v>#REF!</v>
      </c>
      <c r="N25" s="285" t="e">
        <f>H25-#REF!</f>
        <v>#REF!</v>
      </c>
      <c r="O25" s="285" t="e">
        <f>I25-#REF!</f>
        <v>#REF!</v>
      </c>
      <c r="P25" s="286"/>
      <c r="Q25" s="287">
        <v>557.14604999999995</v>
      </c>
      <c r="R25" s="287">
        <v>627.06725680000102</v>
      </c>
      <c r="S25" s="287">
        <v>1449.0542</v>
      </c>
      <c r="T25" s="287">
        <v>1141.6659500000001</v>
      </c>
      <c r="U25" s="288"/>
      <c r="V25" s="288">
        <f t="shared" si="0"/>
        <v>237.80506000000003</v>
      </c>
      <c r="W25" s="288">
        <f t="shared" si="0"/>
        <v>235.20653764077804</v>
      </c>
      <c r="X25" s="288">
        <f t="shared" si="0"/>
        <v>-224.16583000000014</v>
      </c>
      <c r="Y25" s="288">
        <f t="shared" si="0"/>
        <v>123.93329999999992</v>
      </c>
      <c r="Z25" s="250"/>
      <c r="AA25" s="289">
        <f t="shared" si="1"/>
        <v>122.48883699999999</v>
      </c>
      <c r="AB25" s="289">
        <f t="shared" si="1"/>
        <v>126.55992499999999</v>
      </c>
      <c r="AC25" s="250"/>
      <c r="AD25" s="250"/>
      <c r="AE25" s="250"/>
      <c r="AL25" s="247">
        <v>638.94800999999995</v>
      </c>
      <c r="AM25" s="247"/>
      <c r="AN25" s="247"/>
      <c r="AO25" s="247">
        <f t="shared" si="3"/>
        <v>156.00310000000002</v>
      </c>
      <c r="AP25" s="290">
        <f t="shared" si="4"/>
        <v>122.48883699999999</v>
      </c>
      <c r="AQ25" s="290">
        <f t="shared" si="4"/>
        <v>126.55992499999999</v>
      </c>
      <c r="AR25" s="247">
        <v>985.48307999999997</v>
      </c>
      <c r="AS25" s="247">
        <f t="shared" si="5"/>
        <v>239.40528999999992</v>
      </c>
      <c r="AV25" s="291"/>
      <c r="AW25" s="291">
        <f t="shared" si="6"/>
        <v>795</v>
      </c>
      <c r="AX25" s="291">
        <f t="shared" si="6"/>
        <v>862</v>
      </c>
      <c r="AY25" s="291">
        <f t="shared" si="6"/>
        <v>1225</v>
      </c>
      <c r="AZ25" s="291">
        <f>ROUND(I25,0)</f>
        <v>1266</v>
      </c>
      <c r="BD25" s="248" t="s">
        <v>125</v>
      </c>
      <c r="BE25" s="247">
        <v>962.71302000000003</v>
      </c>
      <c r="BF25" s="247">
        <v>877</v>
      </c>
      <c r="BP25" s="250">
        <v>79495111</v>
      </c>
      <c r="CD25" s="286"/>
      <c r="CF25" s="286"/>
    </row>
    <row r="26" spans="4:84" ht="21" customHeight="1">
      <c r="D26" s="280"/>
      <c r="E26" s="294" t="s">
        <v>126</v>
      </c>
      <c r="F26" s="282"/>
      <c r="G26" s="282"/>
      <c r="H26" s="283"/>
      <c r="I26" s="282"/>
      <c r="J26" s="284">
        <f t="shared" si="2"/>
        <v>0</v>
      </c>
      <c r="K26" s="284"/>
      <c r="L26" s="285" t="e">
        <f>F26-#REF!</f>
        <v>#REF!</v>
      </c>
      <c r="M26" s="285" t="e">
        <f>G26-#REF!</f>
        <v>#REF!</v>
      </c>
      <c r="N26" s="285" t="e">
        <f>H26-#REF!</f>
        <v>#REF!</v>
      </c>
      <c r="O26" s="285" t="e">
        <f>I26-#REF!</f>
        <v>#REF!</v>
      </c>
      <c r="P26" s="286"/>
      <c r="Q26" s="287"/>
      <c r="R26" s="287"/>
      <c r="S26" s="287"/>
      <c r="T26" s="287"/>
      <c r="U26" s="288"/>
      <c r="V26" s="288">
        <f t="shared" si="0"/>
        <v>0</v>
      </c>
      <c r="W26" s="288">
        <f t="shared" si="0"/>
        <v>0</v>
      </c>
      <c r="X26" s="288">
        <f t="shared" si="0"/>
        <v>0</v>
      </c>
      <c r="Y26" s="288">
        <f t="shared" si="0"/>
        <v>0</v>
      </c>
      <c r="Z26" s="250"/>
      <c r="AA26" s="289">
        <f t="shared" si="1"/>
        <v>0</v>
      </c>
      <c r="AB26" s="289">
        <f t="shared" si="1"/>
        <v>0</v>
      </c>
      <c r="AC26" s="250"/>
      <c r="AD26" s="250"/>
      <c r="AE26" s="250"/>
      <c r="AL26" s="247"/>
      <c r="AM26" s="247"/>
      <c r="AN26" s="247"/>
      <c r="AO26" s="247">
        <f t="shared" si="3"/>
        <v>0</v>
      </c>
      <c r="AP26" s="290">
        <f t="shared" si="4"/>
        <v>0</v>
      </c>
      <c r="AQ26" s="290">
        <f t="shared" si="4"/>
        <v>0</v>
      </c>
      <c r="AR26" s="247">
        <v>0</v>
      </c>
      <c r="AS26" s="247">
        <f t="shared" si="5"/>
        <v>0</v>
      </c>
      <c r="AV26" s="291"/>
      <c r="AW26" s="291"/>
      <c r="AX26" s="291"/>
      <c r="AY26" s="291"/>
      <c r="AZ26" s="291"/>
      <c r="BD26" s="312" t="s">
        <v>127</v>
      </c>
      <c r="BE26" s="313">
        <v>753.52701999999999</v>
      </c>
      <c r="BF26" s="313">
        <v>728.54790000000003</v>
      </c>
      <c r="BP26" s="250">
        <v>0</v>
      </c>
      <c r="CD26" s="286"/>
      <c r="CF26" s="286"/>
    </row>
    <row r="27" spans="4:84" ht="21" customHeight="1">
      <c r="D27" s="280"/>
      <c r="E27" s="295" t="s">
        <v>128</v>
      </c>
      <c r="F27" s="282">
        <v>708.53749000000005</v>
      </c>
      <c r="G27" s="282">
        <v>0</v>
      </c>
      <c r="H27" s="283">
        <v>724.01827000000003</v>
      </c>
      <c r="I27" s="282">
        <v>52.478650000000002</v>
      </c>
      <c r="J27" s="284">
        <f t="shared" si="2"/>
        <v>70853749</v>
      </c>
      <c r="K27" s="284"/>
      <c r="L27" s="285" t="e">
        <f>F27-#REF!</f>
        <v>#REF!</v>
      </c>
      <c r="M27" s="285" t="e">
        <f>G27-#REF!</f>
        <v>#REF!</v>
      </c>
      <c r="N27" s="285" t="e">
        <f>H27-#REF!</f>
        <v>#REF!</v>
      </c>
      <c r="O27" s="285" t="e">
        <f>I27-#REF!</f>
        <v>#REF!</v>
      </c>
      <c r="P27" s="286"/>
      <c r="Q27" s="287">
        <v>6593.4469200000003</v>
      </c>
      <c r="R27" s="287">
        <v>11545.391589999999</v>
      </c>
      <c r="S27" s="287">
        <v>8699.9785699999993</v>
      </c>
      <c r="T27" s="287">
        <v>13977.00664</v>
      </c>
      <c r="U27" s="288"/>
      <c r="V27" s="288">
        <f t="shared" si="0"/>
        <v>-5884.9094300000006</v>
      </c>
      <c r="W27" s="288">
        <f t="shared" si="0"/>
        <v>-11545.391589999999</v>
      </c>
      <c r="X27" s="288">
        <f t="shared" si="0"/>
        <v>-7975.9602999999988</v>
      </c>
      <c r="Y27" s="288">
        <f t="shared" si="0"/>
        <v>-13924.527990000001</v>
      </c>
      <c r="Z27" s="250"/>
      <c r="AA27" s="289">
        <f t="shared" si="1"/>
        <v>72.401826999999997</v>
      </c>
      <c r="AB27" s="289">
        <f t="shared" si="1"/>
        <v>5.247865</v>
      </c>
      <c r="AC27" s="250"/>
      <c r="AD27" s="250"/>
      <c r="AE27" s="250"/>
      <c r="AL27" s="247">
        <v>745.53716999999995</v>
      </c>
      <c r="AM27" s="247"/>
      <c r="AN27" s="247"/>
      <c r="AO27" s="247">
        <f t="shared" si="3"/>
        <v>-36.999679999999898</v>
      </c>
      <c r="AP27" s="290">
        <f t="shared" si="4"/>
        <v>72.401826999999997</v>
      </c>
      <c r="AQ27" s="290">
        <f t="shared" si="4"/>
        <v>5.247865</v>
      </c>
      <c r="AR27" s="247">
        <v>1298.8047899999999</v>
      </c>
      <c r="AS27" s="247">
        <f t="shared" si="5"/>
        <v>-574.78651999999988</v>
      </c>
      <c r="AV27" s="291"/>
      <c r="AW27" s="291">
        <f t="shared" si="6"/>
        <v>709</v>
      </c>
      <c r="AX27" s="291">
        <f t="shared" si="6"/>
        <v>0</v>
      </c>
      <c r="AY27" s="291">
        <f t="shared" si="6"/>
        <v>724</v>
      </c>
      <c r="AZ27" s="291">
        <f t="shared" si="6"/>
        <v>52</v>
      </c>
      <c r="BD27" s="248" t="s">
        <v>129</v>
      </c>
      <c r="BE27" s="247">
        <v>20.212350000000001</v>
      </c>
      <c r="BF27" s="247">
        <v>4.0981188</v>
      </c>
      <c r="BP27" s="250">
        <v>70853749</v>
      </c>
      <c r="CD27" s="286"/>
      <c r="CF27" s="286"/>
    </row>
    <row r="28" spans="4:84" ht="21" customHeight="1">
      <c r="D28" s="280"/>
      <c r="E28" s="295" t="s">
        <v>130</v>
      </c>
      <c r="F28" s="282">
        <v>6422.7324600000002</v>
      </c>
      <c r="G28" s="282">
        <v>5186.2022269727095</v>
      </c>
      <c r="H28" s="283">
        <v>9614.4919310999994</v>
      </c>
      <c r="I28" s="282">
        <v>6604.0641954000002</v>
      </c>
      <c r="J28" s="284">
        <f t="shared" si="2"/>
        <v>642273246</v>
      </c>
      <c r="K28" s="284"/>
      <c r="L28" s="285" t="e">
        <f>F28-#REF!</f>
        <v>#REF!</v>
      </c>
      <c r="M28" s="285" t="e">
        <f>G28-#REF!</f>
        <v>#REF!</v>
      </c>
      <c r="N28" s="285" t="e">
        <f>H28-#REF!</f>
        <v>#REF!</v>
      </c>
      <c r="O28" s="285" t="e">
        <f>I28-#REF!</f>
        <v>#REF!</v>
      </c>
      <c r="P28" s="286"/>
      <c r="Q28" s="287">
        <v>8256.7347200000004</v>
      </c>
      <c r="R28" s="287">
        <v>14596.2360911872</v>
      </c>
      <c r="S28" s="287">
        <v>13116.844857800001</v>
      </c>
      <c r="T28" s="287">
        <v>20072.884234500001</v>
      </c>
      <c r="U28" s="288"/>
      <c r="V28" s="288">
        <f t="shared" si="0"/>
        <v>-1834.0022600000002</v>
      </c>
      <c r="W28" s="288">
        <f t="shared" si="0"/>
        <v>-9410.0338642144907</v>
      </c>
      <c r="X28" s="288">
        <f t="shared" si="0"/>
        <v>-3502.3529267000013</v>
      </c>
      <c r="Y28" s="288">
        <f t="shared" si="0"/>
        <v>-13468.820039100001</v>
      </c>
      <c r="Z28" s="250"/>
      <c r="AA28" s="289">
        <f t="shared" si="1"/>
        <v>961.4491931099999</v>
      </c>
      <c r="AB28" s="289">
        <f t="shared" si="1"/>
        <v>660.40641954</v>
      </c>
      <c r="AC28" s="250"/>
      <c r="AD28" s="250"/>
      <c r="AE28" s="250"/>
      <c r="AL28" s="247">
        <v>1145.89554</v>
      </c>
      <c r="AM28" s="247"/>
      <c r="AN28" s="247"/>
      <c r="AO28" s="247">
        <f t="shared" si="3"/>
        <v>5276.8369199999997</v>
      </c>
      <c r="AP28" s="290">
        <f t="shared" si="4"/>
        <v>961.4491931099999</v>
      </c>
      <c r="AQ28" s="290">
        <f t="shared" si="4"/>
        <v>660.40641954</v>
      </c>
      <c r="AR28" s="247">
        <v>2721.2492182000001</v>
      </c>
      <c r="AS28" s="247">
        <f t="shared" si="5"/>
        <v>6893.2427128999989</v>
      </c>
      <c r="AU28" s="291">
        <f>304286509/10^5</f>
        <v>3042.8650899999998</v>
      </c>
      <c r="AW28" s="291">
        <f t="shared" si="6"/>
        <v>6423</v>
      </c>
      <c r="AX28" s="291">
        <f t="shared" si="6"/>
        <v>5186</v>
      </c>
      <c r="AY28" s="291">
        <f t="shared" si="6"/>
        <v>9614</v>
      </c>
      <c r="AZ28" s="291">
        <f t="shared" si="6"/>
        <v>6604</v>
      </c>
      <c r="BD28" s="248" t="s">
        <v>131</v>
      </c>
      <c r="BE28" s="250">
        <f>H21</f>
        <v>262.33037959999996</v>
      </c>
      <c r="BF28" s="250">
        <f>I21</f>
        <v>206.20877490000001</v>
      </c>
      <c r="BP28" s="250">
        <v>642273246</v>
      </c>
      <c r="BY28" s="246">
        <v>7773.2197413000004</v>
      </c>
      <c r="BZ28" s="314">
        <f>H28-BY28</f>
        <v>1841.2721897999991</v>
      </c>
      <c r="CD28" s="286"/>
      <c r="CF28" s="286"/>
    </row>
    <row r="29" spans="4:84" ht="21" customHeight="1">
      <c r="D29" s="280"/>
      <c r="E29" s="295" t="s">
        <v>132</v>
      </c>
      <c r="F29" s="282">
        <v>651.98682541249002</v>
      </c>
      <c r="G29" s="282">
        <v>595.16408360000003</v>
      </c>
      <c r="H29" s="283">
        <v>2682.9037299925199</v>
      </c>
      <c r="I29" s="282">
        <v>1431.6496172085001</v>
      </c>
      <c r="J29" s="284">
        <f t="shared" si="2"/>
        <v>65198682.541249</v>
      </c>
      <c r="K29" s="284"/>
      <c r="L29" s="285" t="e">
        <f>F29-#REF!</f>
        <v>#REF!</v>
      </c>
      <c r="M29" s="285" t="e">
        <f>G29-#REF!</f>
        <v>#REF!</v>
      </c>
      <c r="N29" s="285" t="e">
        <f>H29-#REF!</f>
        <v>#REF!</v>
      </c>
      <c r="O29" s="285" t="e">
        <f>I29-#REF!</f>
        <v>#REF!</v>
      </c>
      <c r="P29" s="286"/>
      <c r="Q29" s="287">
        <v>309.21478250000001</v>
      </c>
      <c r="R29" s="287">
        <v>844.39561530000003</v>
      </c>
      <c r="S29" s="287">
        <v>1368.0830739303201</v>
      </c>
      <c r="T29" s="287">
        <v>2224.8510673410701</v>
      </c>
      <c r="U29" s="288"/>
      <c r="V29" s="288">
        <f t="shared" si="0"/>
        <v>342.77204291249001</v>
      </c>
      <c r="W29" s="288">
        <f t="shared" si="0"/>
        <v>-249.23153170000001</v>
      </c>
      <c r="X29" s="288">
        <f t="shared" si="0"/>
        <v>1314.8206560621998</v>
      </c>
      <c r="Y29" s="288">
        <f t="shared" si="0"/>
        <v>-793.20145013257002</v>
      </c>
      <c r="Z29" s="250"/>
      <c r="AA29" s="289">
        <f t="shared" si="1"/>
        <v>268.29037299925199</v>
      </c>
      <c r="AB29" s="289">
        <f t="shared" si="1"/>
        <v>143.16496172085002</v>
      </c>
      <c r="AC29" s="250"/>
      <c r="AD29" s="250"/>
      <c r="AE29" s="250"/>
      <c r="AL29" s="247">
        <v>333.45075129999998</v>
      </c>
      <c r="AM29" s="247"/>
      <c r="AN29" s="247"/>
      <c r="AO29" s="247">
        <f t="shared" si="3"/>
        <v>318.53607411249004</v>
      </c>
      <c r="AP29" s="290">
        <f t="shared" si="4"/>
        <v>268.29037299925199</v>
      </c>
      <c r="AQ29" s="290">
        <f t="shared" si="4"/>
        <v>143.16496172085002</v>
      </c>
      <c r="AR29" s="247">
        <v>2645.4026874598699</v>
      </c>
      <c r="AS29" s="247">
        <f t="shared" si="5"/>
        <v>37.50104253264999</v>
      </c>
      <c r="AV29" s="291"/>
      <c r="AW29" s="291">
        <f t="shared" si="6"/>
        <v>652</v>
      </c>
      <c r="AX29" s="291">
        <f t="shared" si="6"/>
        <v>595</v>
      </c>
      <c r="AY29" s="291">
        <f t="shared" si="6"/>
        <v>2683</v>
      </c>
      <c r="AZ29" s="291">
        <f t="shared" si="6"/>
        <v>1432</v>
      </c>
      <c r="BD29" s="248" t="s">
        <v>133</v>
      </c>
      <c r="BE29" s="286">
        <v>320.34994</v>
      </c>
      <c r="BF29" s="286">
        <v>349.32301999999999</v>
      </c>
      <c r="BP29" s="250">
        <v>65198682.541249</v>
      </c>
      <c r="CD29" s="286"/>
      <c r="CF29" s="286"/>
    </row>
    <row r="30" spans="4:84" ht="38.25" customHeight="1">
      <c r="D30" s="280"/>
      <c r="E30" s="295" t="s">
        <v>134</v>
      </c>
      <c r="F30" s="315">
        <v>4955.9142300000003</v>
      </c>
      <c r="G30" s="315">
        <v>3953.6434058</v>
      </c>
      <c r="H30" s="316">
        <v>7329.6405000000004</v>
      </c>
      <c r="I30" s="315">
        <v>5343.9947199999997</v>
      </c>
      <c r="J30" s="284">
        <f t="shared" si="2"/>
        <v>495591423.00000006</v>
      </c>
      <c r="K30" s="317"/>
      <c r="L30" s="285" t="e">
        <f>F30-#REF!</f>
        <v>#REF!</v>
      </c>
      <c r="M30" s="285" t="e">
        <f>G30-#REF!</f>
        <v>#REF!</v>
      </c>
      <c r="N30" s="285" t="e">
        <f>H30-#REF!</f>
        <v>#REF!</v>
      </c>
      <c r="O30" s="285" t="e">
        <f>I30-#REF!</f>
        <v>#REF!</v>
      </c>
      <c r="P30" s="286"/>
      <c r="Q30" s="287">
        <v>930.05503999999996</v>
      </c>
      <c r="R30" s="287">
        <v>1335.9856400000001</v>
      </c>
      <c r="S30" s="287">
        <v>1455.4816796</v>
      </c>
      <c r="T30" s="287">
        <v>3420.6750499999998</v>
      </c>
      <c r="U30" s="288"/>
      <c r="V30" s="288">
        <f t="shared" si="0"/>
        <v>4025.8591900000001</v>
      </c>
      <c r="W30" s="288">
        <f t="shared" si="0"/>
        <v>2617.6577657999997</v>
      </c>
      <c r="X30" s="288">
        <f t="shared" si="0"/>
        <v>5874.1588204</v>
      </c>
      <c r="Y30" s="288">
        <f t="shared" si="0"/>
        <v>1923.3196699999999</v>
      </c>
      <c r="Z30" s="250"/>
      <c r="AA30" s="289">
        <f t="shared" si="1"/>
        <v>732.96405000000004</v>
      </c>
      <c r="AB30" s="289">
        <f t="shared" si="1"/>
        <v>534.39947199999995</v>
      </c>
      <c r="AC30" s="250"/>
      <c r="AD30" s="250"/>
      <c r="AE30" s="250"/>
      <c r="AL30" s="247">
        <v>1218.2946099999999</v>
      </c>
      <c r="AM30" s="247"/>
      <c r="AN30" s="247"/>
      <c r="AO30" s="247">
        <f t="shared" si="3"/>
        <v>3737.6196200000004</v>
      </c>
      <c r="AP30" s="290">
        <f t="shared" si="4"/>
        <v>732.96405000000004</v>
      </c>
      <c r="AQ30" s="290">
        <f t="shared" si="4"/>
        <v>534.39947199999995</v>
      </c>
      <c r="AR30" s="247">
        <v>1697.6639952999999</v>
      </c>
      <c r="AS30" s="247">
        <f t="shared" si="5"/>
        <v>5631.9765047000001</v>
      </c>
      <c r="AV30" s="291"/>
      <c r="AW30" s="291">
        <f t="shared" si="6"/>
        <v>4956</v>
      </c>
      <c r="AX30" s="291">
        <f t="shared" si="6"/>
        <v>3954</v>
      </c>
      <c r="AY30" s="291">
        <f t="shared" si="6"/>
        <v>7330</v>
      </c>
      <c r="AZ30" s="291">
        <f t="shared" si="6"/>
        <v>5344</v>
      </c>
      <c r="BD30" s="318" t="s">
        <v>135</v>
      </c>
      <c r="BE30" s="319">
        <v>1666.7697800000001</v>
      </c>
      <c r="BF30" s="320">
        <v>1803.25873</v>
      </c>
      <c r="BP30" s="250">
        <v>495591423</v>
      </c>
      <c r="CD30" s="286"/>
      <c r="CF30" s="286"/>
    </row>
    <row r="31" spans="4:84" ht="21" customHeight="1">
      <c r="D31" s="280"/>
      <c r="E31" s="295" t="s">
        <v>136</v>
      </c>
      <c r="F31" s="282">
        <v>339.85397999999998</v>
      </c>
      <c r="G31" s="282">
        <v>339.85397999999998</v>
      </c>
      <c r="H31" s="283">
        <v>116.66028412211999</v>
      </c>
      <c r="I31" s="282">
        <v>59.3165627009</v>
      </c>
      <c r="J31" s="284">
        <f t="shared" si="2"/>
        <v>33985398</v>
      </c>
      <c r="K31" s="284"/>
      <c r="L31" s="285" t="e">
        <f>F31-#REF!</f>
        <v>#REF!</v>
      </c>
      <c r="M31" s="285" t="e">
        <f>G31-#REF!</f>
        <v>#REF!</v>
      </c>
      <c r="N31" s="285" t="e">
        <f>H31-#REF!</f>
        <v>#REF!</v>
      </c>
      <c r="O31" s="285" t="e">
        <f>I31-#REF!</f>
        <v>#REF!</v>
      </c>
      <c r="P31" s="286"/>
      <c r="Q31" s="287">
        <v>784.65670999999998</v>
      </c>
      <c r="R31" s="287">
        <v>399.01887037942498</v>
      </c>
      <c r="S31" s="287">
        <v>137.492806570683</v>
      </c>
      <c r="T31" s="287">
        <v>162.49067392981601</v>
      </c>
      <c r="U31" s="288"/>
      <c r="V31" s="288">
        <f t="shared" si="0"/>
        <v>-444.80273</v>
      </c>
      <c r="W31" s="288">
        <f t="shared" si="0"/>
        <v>-59.164890379425003</v>
      </c>
      <c r="X31" s="288">
        <f t="shared" si="0"/>
        <v>-20.832522448563012</v>
      </c>
      <c r="Y31" s="288">
        <f t="shared" si="0"/>
        <v>-103.17411122891602</v>
      </c>
      <c r="Z31" s="250"/>
      <c r="AA31" s="289">
        <f t="shared" si="1"/>
        <v>11.666028412211999</v>
      </c>
      <c r="AB31" s="289">
        <f t="shared" si="1"/>
        <v>5.9316562700900004</v>
      </c>
      <c r="AC31" s="250"/>
      <c r="AD31" s="250"/>
      <c r="AE31" s="250"/>
      <c r="AL31" s="247">
        <v>304.43416000000002</v>
      </c>
      <c r="AM31" s="247"/>
      <c r="AN31" s="247"/>
      <c r="AO31" s="247">
        <f t="shared" si="3"/>
        <v>35.419819999999959</v>
      </c>
      <c r="AP31" s="297">
        <f t="shared" si="4"/>
        <v>11.666028412211999</v>
      </c>
      <c r="AQ31" s="297">
        <f t="shared" si="4"/>
        <v>5.9316562700900004</v>
      </c>
      <c r="AR31" s="247">
        <v>0</v>
      </c>
      <c r="AS31" s="247">
        <f t="shared" si="5"/>
        <v>116.66028412211999</v>
      </c>
      <c r="AV31" s="291"/>
      <c r="AW31" s="291">
        <f t="shared" si="6"/>
        <v>340</v>
      </c>
      <c r="AX31" s="291">
        <f t="shared" si="6"/>
        <v>340</v>
      </c>
      <c r="AY31" s="291">
        <f t="shared" si="6"/>
        <v>117</v>
      </c>
      <c r="AZ31" s="291">
        <f t="shared" si="6"/>
        <v>59</v>
      </c>
      <c r="BD31" s="248" t="s">
        <v>137</v>
      </c>
      <c r="BE31" s="250">
        <v>476.33643000000001</v>
      </c>
      <c r="BF31" s="250">
        <v>564.96947999999998</v>
      </c>
      <c r="BH31" s="321">
        <v>44926</v>
      </c>
      <c r="BI31" s="321">
        <v>44621</v>
      </c>
      <c r="BJ31" s="246" t="s">
        <v>138</v>
      </c>
      <c r="BP31" s="250">
        <v>33985398</v>
      </c>
      <c r="CD31" s="286"/>
      <c r="CF31" s="286"/>
    </row>
    <row r="32" spans="4:84" ht="21" customHeight="1">
      <c r="D32" s="280"/>
      <c r="E32" s="295" t="s">
        <v>139</v>
      </c>
      <c r="F32" s="282">
        <v>587.66381999999999</v>
      </c>
      <c r="G32" s="282">
        <f>34947139.53/10^5</f>
        <v>349.47139530000004</v>
      </c>
      <c r="H32" s="283">
        <v>471.81670996175006</v>
      </c>
      <c r="I32" s="282">
        <v>231.01913875995001</v>
      </c>
      <c r="J32" s="284">
        <f t="shared" si="2"/>
        <v>58766382</v>
      </c>
      <c r="K32" s="284"/>
      <c r="L32" s="285" t="e">
        <f>F32-#REF!</f>
        <v>#REF!</v>
      </c>
      <c r="M32" s="285" t="e">
        <f>G32-#REF!</f>
        <v>#REF!</v>
      </c>
      <c r="N32" s="285" t="e">
        <f>H32-#REF!</f>
        <v>#REF!</v>
      </c>
      <c r="O32" s="285" t="e">
        <f>I32-#REF!</f>
        <v>#REF!</v>
      </c>
      <c r="P32" s="286"/>
      <c r="Q32" s="287">
        <v>128.4800104</v>
      </c>
      <c r="R32" s="287">
        <v>84.1528098</v>
      </c>
      <c r="S32" s="287">
        <v>29.4015323</v>
      </c>
      <c r="T32" s="287">
        <v>44.6507572281118</v>
      </c>
      <c r="U32" s="288"/>
      <c r="V32" s="288">
        <f t="shared" si="0"/>
        <v>459.18380960000002</v>
      </c>
      <c r="W32" s="288">
        <f t="shared" si="0"/>
        <v>265.31858550000004</v>
      </c>
      <c r="X32" s="288">
        <f t="shared" si="0"/>
        <v>442.41517766175008</v>
      </c>
      <c r="Y32" s="288">
        <f t="shared" si="0"/>
        <v>186.36838153183822</v>
      </c>
      <c r="Z32" s="250"/>
      <c r="AA32" s="289">
        <f t="shared" si="1"/>
        <v>47.181670996175008</v>
      </c>
      <c r="AB32" s="289">
        <f t="shared" si="1"/>
        <v>23.101913875995002</v>
      </c>
      <c r="AC32" s="250"/>
      <c r="AD32" s="250"/>
      <c r="AE32" s="250"/>
      <c r="AL32" s="247">
        <v>594.26326510000001</v>
      </c>
      <c r="AM32" s="247"/>
      <c r="AN32" s="247"/>
      <c r="AO32" s="247">
        <f t="shared" si="3"/>
        <v>-6.5994451000000254</v>
      </c>
      <c r="AP32" s="297">
        <f t="shared" si="4"/>
        <v>47.181670996175008</v>
      </c>
      <c r="AQ32" s="297">
        <f t="shared" si="4"/>
        <v>23.101913875995002</v>
      </c>
      <c r="AR32" s="247">
        <v>496.239850753486</v>
      </c>
      <c r="AS32" s="247">
        <f t="shared" si="5"/>
        <v>-24.423140791735932</v>
      </c>
      <c r="AV32" s="291"/>
      <c r="AW32" s="291">
        <f t="shared" si="6"/>
        <v>588</v>
      </c>
      <c r="AX32" s="291">
        <f t="shared" si="6"/>
        <v>349</v>
      </c>
      <c r="AY32" s="291">
        <f t="shared" si="6"/>
        <v>472</v>
      </c>
      <c r="AZ32" s="291">
        <f t="shared" si="6"/>
        <v>231</v>
      </c>
      <c r="BD32" s="322" t="s">
        <v>140</v>
      </c>
      <c r="BE32" s="323">
        <f>SUM(BE24:BE31)</f>
        <v>16582.501079599999</v>
      </c>
      <c r="BF32" s="323">
        <f>SUM(BF24:BF31)</f>
        <v>11113.400883699998</v>
      </c>
      <c r="BH32" s="250">
        <f>H18+H21+H25+H32+H33+BE24</f>
        <v>17273.880939781986</v>
      </c>
      <c r="BI32" s="250">
        <f>I18+I21+I25+I32+I33+BF24</f>
        <v>12861.86526889255</v>
      </c>
      <c r="BJ32" s="250">
        <f>BH32-BE32</f>
        <v>691.37986018198717</v>
      </c>
      <c r="BK32" s="250">
        <f>BI32-BF32</f>
        <v>1748.4643851925521</v>
      </c>
      <c r="BP32" s="250">
        <v>58666382</v>
      </c>
      <c r="CD32" s="286"/>
      <c r="CF32" s="286"/>
    </row>
    <row r="33" spans="4:84" ht="21" customHeight="1">
      <c r="D33" s="272"/>
      <c r="E33" s="281" t="s">
        <v>137</v>
      </c>
      <c r="F33" s="324">
        <v>2146.9328454000038</v>
      </c>
      <c r="G33" s="324">
        <v>2360.5799001999994</v>
      </c>
      <c r="H33" s="325">
        <v>2462.4561502202337</v>
      </c>
      <c r="I33" s="324">
        <v>2717.5500152325999</v>
      </c>
      <c r="J33" s="284">
        <f t="shared" si="2"/>
        <v>214693284.54000038</v>
      </c>
      <c r="K33" s="284"/>
      <c r="L33" s="285"/>
      <c r="M33" s="285"/>
      <c r="N33" s="285"/>
      <c r="O33" s="285"/>
      <c r="P33" s="286"/>
      <c r="Q33" s="326"/>
      <c r="R33" s="326"/>
      <c r="S33" s="326"/>
      <c r="T33" s="326"/>
      <c r="U33" s="288"/>
      <c r="V33" s="288"/>
      <c r="W33" s="288"/>
      <c r="X33" s="288"/>
      <c r="Y33" s="288"/>
      <c r="Z33" s="250"/>
      <c r="AA33" s="289"/>
      <c r="AB33" s="289"/>
      <c r="AC33" s="250"/>
      <c r="AD33" s="250"/>
      <c r="AE33" s="250"/>
      <c r="AL33" s="247"/>
      <c r="AM33" s="247"/>
      <c r="AN33" s="247"/>
      <c r="AO33" s="247"/>
      <c r="AP33" s="290"/>
      <c r="AQ33" s="290"/>
      <c r="AR33" s="247"/>
      <c r="AS33" s="247"/>
      <c r="AV33" s="291"/>
      <c r="AW33" s="291"/>
      <c r="AX33" s="291"/>
      <c r="AY33" s="291"/>
      <c r="AZ33" s="291"/>
      <c r="BD33" s="322"/>
      <c r="BE33" s="323"/>
      <c r="BF33" s="323"/>
      <c r="BJ33" s="247"/>
      <c r="BK33" s="247"/>
      <c r="BN33" s="250"/>
      <c r="BP33" s="250">
        <v>214793284.54000038</v>
      </c>
      <c r="CD33" s="286"/>
      <c r="CF33" s="286"/>
    </row>
    <row r="34" spans="4:84" ht="21" customHeight="1">
      <c r="D34" s="272"/>
      <c r="E34" s="301" t="s">
        <v>141</v>
      </c>
      <c r="F34" s="302">
        <f t="array" ref="F34">SUM(ROUND(F24:F33,0))</f>
        <v>16610</v>
      </c>
      <c r="G34" s="302">
        <f t="array" ref="G34">SUM(ROUND(G24:G33,0))</f>
        <v>13647</v>
      </c>
      <c r="H34" s="302">
        <f t="array" ref="H34">SUM(ROUND(H24:H33,0))</f>
        <v>24627</v>
      </c>
      <c r="I34" s="302">
        <v>17706</v>
      </c>
      <c r="J34" s="284">
        <f t="shared" si="2"/>
        <v>1661000000</v>
      </c>
      <c r="K34" s="303"/>
      <c r="L34" s="285" t="e">
        <f>F34-#REF!</f>
        <v>#REF!</v>
      </c>
      <c r="M34" s="285" t="e">
        <f>G34-#REF!</f>
        <v>#REF!</v>
      </c>
      <c r="N34" s="285" t="e">
        <f>H34-#REF!</f>
        <v>#REF!</v>
      </c>
      <c r="O34" s="285" t="e">
        <f>I34-#REF!</f>
        <v>#REF!</v>
      </c>
      <c r="P34" s="286"/>
      <c r="Q34" s="308">
        <v>20402.559764199999</v>
      </c>
      <c r="R34" s="308">
        <v>32037.272265410698</v>
      </c>
      <c r="S34" s="308">
        <v>30224.480862619799</v>
      </c>
      <c r="T34" s="308">
        <v>44964.848469973898</v>
      </c>
      <c r="U34" s="305"/>
      <c r="V34" s="288">
        <f t="shared" ref="V34:Y64" si="7">F34-Q34</f>
        <v>-3792.5597641999993</v>
      </c>
      <c r="W34" s="288">
        <f t="shared" si="7"/>
        <v>-18390.272265410698</v>
      </c>
      <c r="X34" s="288">
        <f t="shared" si="7"/>
        <v>-5597.4808626197992</v>
      </c>
      <c r="Y34" s="288">
        <f t="shared" si="7"/>
        <v>-27258.848469973898</v>
      </c>
      <c r="Z34" s="250"/>
      <c r="AA34" s="289">
        <f t="shared" ref="AA34:AB64" si="8">H34/10</f>
        <v>2462.6999999999998</v>
      </c>
      <c r="AB34" s="289">
        <f t="shared" si="8"/>
        <v>1770.6</v>
      </c>
      <c r="AC34" s="250"/>
      <c r="AD34" s="250"/>
      <c r="AE34" s="250"/>
      <c r="AL34" s="247">
        <v>8612.0587362823699</v>
      </c>
      <c r="AM34" s="247"/>
      <c r="AN34" s="247"/>
      <c r="AO34" s="247">
        <f t="shared" ref="AO34:AO71" si="9">F34-AL34</f>
        <v>7997.9412637176301</v>
      </c>
      <c r="AP34" s="290">
        <f t="shared" ref="AP34:AQ63" si="10">H34/10</f>
        <v>2462.6999999999998</v>
      </c>
      <c r="AQ34" s="290">
        <f t="shared" si="10"/>
        <v>1770.6</v>
      </c>
      <c r="AR34" s="247">
        <v>14427.6177351236</v>
      </c>
      <c r="AS34" s="247">
        <f t="shared" ref="AS34:AS71" si="11">H34-AR34</f>
        <v>10199.3822648764</v>
      </c>
      <c r="AU34" s="291">
        <f>226141632.98/10^5</f>
        <v>2261.4163297999999</v>
      </c>
      <c r="AV34" s="291">
        <f>ROUND(F34,0)</f>
        <v>16610</v>
      </c>
      <c r="AW34" s="291">
        <f>ROUND(G34,0)</f>
        <v>13647</v>
      </c>
      <c r="AX34" s="291">
        <f>ROUND(H34,0)</f>
        <v>24627</v>
      </c>
      <c r="AY34" s="291">
        <f>ROUND(I34,0)</f>
        <v>17706</v>
      </c>
      <c r="BB34" s="250">
        <f>H34-AU34-H27-H29-H30+AU28</f>
        <v>14671.886260207481</v>
      </c>
      <c r="BC34" s="250"/>
      <c r="BD34" s="248" t="s">
        <v>142</v>
      </c>
      <c r="BE34" s="247">
        <f>H63</f>
        <v>6823.7912826794445</v>
      </c>
      <c r="BF34" s="247">
        <f>I63</f>
        <v>5927.3470885727102</v>
      </c>
      <c r="BP34" s="250">
        <v>1660857276.0812495</v>
      </c>
      <c r="CD34" s="286"/>
      <c r="CF34" s="286"/>
    </row>
    <row r="35" spans="4:84" ht="9.9499999999999993" customHeight="1">
      <c r="D35" s="280"/>
      <c r="E35" s="327"/>
      <c r="F35" s="306"/>
      <c r="G35" s="306"/>
      <c r="H35" s="307"/>
      <c r="I35" s="306"/>
      <c r="J35" s="284">
        <f t="shared" si="2"/>
        <v>0</v>
      </c>
      <c r="K35" s="303"/>
      <c r="L35" s="285" t="e">
        <f>F35-#REF!</f>
        <v>#REF!</v>
      </c>
      <c r="M35" s="285" t="e">
        <f>G35-#REF!</f>
        <v>#REF!</v>
      </c>
      <c r="N35" s="285" t="e">
        <f>H35-#REF!</f>
        <v>#REF!</v>
      </c>
      <c r="O35" s="285" t="e">
        <f>I35-#REF!</f>
        <v>#REF!</v>
      </c>
      <c r="P35" s="286"/>
      <c r="Q35" s="308"/>
      <c r="R35" s="308"/>
      <c r="S35" s="308"/>
      <c r="T35" s="308"/>
      <c r="U35" s="305"/>
      <c r="V35" s="288">
        <f t="shared" si="7"/>
        <v>0</v>
      </c>
      <c r="W35" s="288">
        <f t="shared" si="7"/>
        <v>0</v>
      </c>
      <c r="X35" s="288">
        <f t="shared" si="7"/>
        <v>0</v>
      </c>
      <c r="Y35" s="288">
        <f t="shared" si="7"/>
        <v>0</v>
      </c>
      <c r="Z35" s="250"/>
      <c r="AA35" s="289">
        <f t="shared" si="8"/>
        <v>0</v>
      </c>
      <c r="AB35" s="289">
        <f t="shared" si="8"/>
        <v>0</v>
      </c>
      <c r="AC35" s="250"/>
      <c r="AD35" s="250"/>
      <c r="AE35" s="250"/>
      <c r="AL35" s="247"/>
      <c r="AM35" s="247"/>
      <c r="AN35" s="247"/>
      <c r="AO35" s="247">
        <f t="shared" si="9"/>
        <v>0</v>
      </c>
      <c r="AP35" s="290">
        <f t="shared" si="10"/>
        <v>0</v>
      </c>
      <c r="AQ35" s="290">
        <f t="shared" si="10"/>
        <v>0</v>
      </c>
      <c r="AR35" s="247"/>
      <c r="AS35" s="247">
        <f t="shared" si="11"/>
        <v>0</v>
      </c>
      <c r="AU35" s="291"/>
      <c r="AV35" s="291"/>
      <c r="AW35" s="291"/>
      <c r="AX35" s="291"/>
      <c r="AY35" s="291"/>
      <c r="BE35" s="328"/>
      <c r="BF35" s="328"/>
      <c r="BP35" s="250">
        <v>0</v>
      </c>
      <c r="CD35" s="286"/>
      <c r="CF35" s="286"/>
    </row>
    <row r="36" spans="4:84" ht="22.5" customHeight="1" thickBot="1">
      <c r="D36" s="329"/>
      <c r="E36" s="330" t="s">
        <v>143</v>
      </c>
      <c r="F36" s="331">
        <f>F22+F34</f>
        <v>47677</v>
      </c>
      <c r="G36" s="331">
        <f>G22+G34</f>
        <v>49192</v>
      </c>
      <c r="H36" s="331">
        <f>H22+H34</f>
        <v>54091</v>
      </c>
      <c r="I36" s="331">
        <v>53119</v>
      </c>
      <c r="J36" s="284">
        <f t="shared" si="2"/>
        <v>4767700000</v>
      </c>
      <c r="K36" s="303"/>
      <c r="L36" s="285" t="e">
        <f>F36-#REF!</f>
        <v>#REF!</v>
      </c>
      <c r="M36" s="285" t="e">
        <f>G36-#REF!</f>
        <v>#REF!</v>
      </c>
      <c r="N36" s="285" t="e">
        <f>H36-#REF!</f>
        <v>#REF!</v>
      </c>
      <c r="O36" s="285" t="e">
        <f>I36-#REF!</f>
        <v>#REF!</v>
      </c>
      <c r="P36" s="286">
        <v>-106.46230004623067</v>
      </c>
      <c r="Q36" s="332">
        <v>62188.718185887898</v>
      </c>
      <c r="R36" s="332">
        <v>70601.159222861999</v>
      </c>
      <c r="S36" s="332">
        <v>67070.616315954205</v>
      </c>
      <c r="T36" s="332">
        <v>79201.089411902998</v>
      </c>
      <c r="U36" s="305"/>
      <c r="V36" s="288">
        <f t="shared" si="7"/>
        <v>-14511.718185887898</v>
      </c>
      <c r="W36" s="288">
        <f t="shared" si="7"/>
        <v>-21409.159222861999</v>
      </c>
      <c r="X36" s="288">
        <f t="shared" si="7"/>
        <v>-12979.616315954205</v>
      </c>
      <c r="Y36" s="288">
        <f t="shared" si="7"/>
        <v>-26082.089411902998</v>
      </c>
      <c r="Z36" s="250"/>
      <c r="AA36" s="289">
        <f t="shared" si="8"/>
        <v>5409.1</v>
      </c>
      <c r="AB36" s="289">
        <f t="shared" si="8"/>
        <v>5311.9</v>
      </c>
      <c r="AC36" s="250"/>
      <c r="AD36" s="250"/>
      <c r="AE36" s="250"/>
      <c r="AL36" s="247">
        <v>48062.7264250187</v>
      </c>
      <c r="AM36" s="247"/>
      <c r="AN36" s="247"/>
      <c r="AO36" s="247">
        <f t="shared" si="9"/>
        <v>-385.72642501869996</v>
      </c>
      <c r="AP36" s="290">
        <f t="shared" si="10"/>
        <v>5409.1</v>
      </c>
      <c r="AQ36" s="290">
        <f t="shared" si="10"/>
        <v>5311.9</v>
      </c>
      <c r="AR36" s="247">
        <v>47887.683539461301</v>
      </c>
      <c r="AS36" s="247">
        <f t="shared" si="11"/>
        <v>6203.3164605386992</v>
      </c>
      <c r="AU36" s="291"/>
      <c r="AV36" s="291">
        <f>ROUND(F36,0)</f>
        <v>47677</v>
      </c>
      <c r="AW36" s="291">
        <f>ROUND(G36,0)</f>
        <v>49192</v>
      </c>
      <c r="AX36" s="291">
        <f>ROUND(H36,0)</f>
        <v>54091</v>
      </c>
      <c r="AY36" s="291">
        <f>ROUND(I36,0)</f>
        <v>53119</v>
      </c>
      <c r="BB36" s="291">
        <f>AV67</f>
        <v>12554.64287</v>
      </c>
      <c r="BC36" s="291"/>
      <c r="BD36" s="318" t="s">
        <v>144</v>
      </c>
      <c r="BE36" s="333">
        <v>3166.9926399999999</v>
      </c>
      <c r="BF36" s="333">
        <v>3159.9758099999999</v>
      </c>
      <c r="BI36" s="314"/>
      <c r="BJ36" s="286"/>
      <c r="BN36" s="334">
        <v>0.92526914389237402</v>
      </c>
      <c r="BO36" s="334">
        <f>F34/F67</f>
        <v>1.3223469468991322</v>
      </c>
      <c r="BP36" s="250">
        <v>4778346230.0046234</v>
      </c>
      <c r="CD36" s="286"/>
      <c r="CF36" s="286"/>
    </row>
    <row r="37" spans="4:84" ht="9.9499999999999993" customHeight="1" thickTop="1">
      <c r="D37" s="335"/>
      <c r="E37" s="336"/>
      <c r="F37" s="337"/>
      <c r="G37" s="337"/>
      <c r="H37" s="338"/>
      <c r="I37" s="337"/>
      <c r="J37" s="284">
        <f t="shared" si="2"/>
        <v>0</v>
      </c>
      <c r="K37" s="303"/>
      <c r="L37" s="285" t="e">
        <f>F37-#REF!</f>
        <v>#REF!</v>
      </c>
      <c r="M37" s="285" t="e">
        <f>G37-#REF!</f>
        <v>#REF!</v>
      </c>
      <c r="N37" s="285" t="e">
        <f>H37-#REF!</f>
        <v>#REF!</v>
      </c>
      <c r="O37" s="285" t="e">
        <f>I37-#REF!</f>
        <v>#REF!</v>
      </c>
      <c r="P37" s="286"/>
      <c r="Q37" s="308"/>
      <c r="R37" s="308"/>
      <c r="S37" s="308"/>
      <c r="T37" s="308"/>
      <c r="U37" s="305"/>
      <c r="V37" s="288">
        <f t="shared" si="7"/>
        <v>0</v>
      </c>
      <c r="W37" s="288">
        <f t="shared" si="7"/>
        <v>0</v>
      </c>
      <c r="X37" s="288">
        <f t="shared" si="7"/>
        <v>0</v>
      </c>
      <c r="Y37" s="288">
        <f t="shared" si="7"/>
        <v>0</v>
      </c>
      <c r="Z37" s="250"/>
      <c r="AA37" s="289">
        <f t="shared" si="8"/>
        <v>0</v>
      </c>
      <c r="AB37" s="289">
        <f t="shared" si="8"/>
        <v>0</v>
      </c>
      <c r="AC37" s="250"/>
      <c r="AD37" s="250"/>
      <c r="AE37" s="250"/>
      <c r="AL37" s="247"/>
      <c r="AM37" s="247"/>
      <c r="AN37" s="247"/>
      <c r="AO37" s="247">
        <f t="shared" si="9"/>
        <v>0</v>
      </c>
      <c r="AP37" s="290">
        <f t="shared" si="10"/>
        <v>0</v>
      </c>
      <c r="AQ37" s="290">
        <f t="shared" si="10"/>
        <v>0</v>
      </c>
      <c r="AR37" s="247"/>
      <c r="AS37" s="247">
        <f t="shared" si="11"/>
        <v>0</v>
      </c>
      <c r="AU37" s="291"/>
      <c r="AV37" s="291"/>
      <c r="AW37" s="291"/>
      <c r="AX37" s="291"/>
      <c r="AY37" s="291"/>
      <c r="BE37" s="247"/>
      <c r="BF37" s="247"/>
      <c r="BP37" s="250">
        <v>0</v>
      </c>
      <c r="CD37" s="286"/>
      <c r="CF37" s="286"/>
    </row>
    <row r="38" spans="4:84" ht="30.75">
      <c r="D38" s="280"/>
      <c r="E38" s="273" t="s">
        <v>145</v>
      </c>
      <c r="F38" s="306"/>
      <c r="G38" s="306"/>
      <c r="H38" s="307"/>
      <c r="I38" s="306"/>
      <c r="J38" s="284">
        <f t="shared" si="2"/>
        <v>0</v>
      </c>
      <c r="K38" s="303"/>
      <c r="L38" s="285" t="e">
        <f>F38-#REF!</f>
        <v>#REF!</v>
      </c>
      <c r="M38" s="285" t="e">
        <f>G38-#REF!</f>
        <v>#REF!</v>
      </c>
      <c r="N38" s="285" t="e">
        <f>H38-#REF!</f>
        <v>#REF!</v>
      </c>
      <c r="O38" s="285" t="e">
        <f>I38-#REF!</f>
        <v>#REF!</v>
      </c>
      <c r="P38" s="286"/>
      <c r="Q38" s="310"/>
      <c r="R38" s="310"/>
      <c r="S38" s="310"/>
      <c r="T38" s="310"/>
      <c r="U38" s="311"/>
      <c r="V38" s="288">
        <f t="shared" si="7"/>
        <v>0</v>
      </c>
      <c r="W38" s="288">
        <f t="shared" si="7"/>
        <v>0</v>
      </c>
      <c r="X38" s="288">
        <f t="shared" si="7"/>
        <v>0</v>
      </c>
      <c r="Y38" s="288">
        <f t="shared" si="7"/>
        <v>0</v>
      </c>
      <c r="Z38" s="250"/>
      <c r="AA38" s="289">
        <f t="shared" si="8"/>
        <v>0</v>
      </c>
      <c r="AB38" s="289">
        <f t="shared" si="8"/>
        <v>0</v>
      </c>
      <c r="AC38" s="250"/>
      <c r="AD38" s="250"/>
      <c r="AE38" s="250"/>
      <c r="AL38" s="247"/>
      <c r="AM38" s="247"/>
      <c r="AN38" s="247"/>
      <c r="AO38" s="247">
        <f t="shared" si="9"/>
        <v>0</v>
      </c>
      <c r="AP38" s="290">
        <f t="shared" si="10"/>
        <v>0</v>
      </c>
      <c r="AQ38" s="290">
        <f t="shared" si="10"/>
        <v>0</v>
      </c>
      <c r="AR38" s="247"/>
      <c r="AS38" s="247">
        <f t="shared" si="11"/>
        <v>0</v>
      </c>
      <c r="AU38" s="291"/>
      <c r="AV38" s="291"/>
      <c r="AW38" s="291"/>
      <c r="AX38" s="291"/>
      <c r="AY38" s="291"/>
      <c r="BB38" s="250">
        <f>BB34-BB36</f>
        <v>2117.2433902074808</v>
      </c>
      <c r="BC38" s="250"/>
      <c r="BD38" s="248" t="s">
        <v>146</v>
      </c>
      <c r="BE38" s="247">
        <v>797.93895999999995</v>
      </c>
      <c r="BF38" s="247">
        <v>692.10479999999995</v>
      </c>
      <c r="BP38" s="250">
        <v>0</v>
      </c>
      <c r="CD38" s="286"/>
      <c r="CF38" s="286"/>
    </row>
    <row r="39" spans="4:84" ht="20.25" customHeight="1">
      <c r="D39" s="272" t="s">
        <v>147</v>
      </c>
      <c r="E39" s="273" t="s">
        <v>148</v>
      </c>
      <c r="F39" s="306"/>
      <c r="G39" s="306"/>
      <c r="H39" s="307"/>
      <c r="I39" s="306"/>
      <c r="J39" s="284">
        <f t="shared" si="2"/>
        <v>0</v>
      </c>
      <c r="K39" s="303"/>
      <c r="L39" s="285" t="e">
        <f>F39-#REF!</f>
        <v>#REF!</v>
      </c>
      <c r="M39" s="285" t="e">
        <f>G39-#REF!</f>
        <v>#REF!</v>
      </c>
      <c r="N39" s="285" t="e">
        <f>H39-#REF!</f>
        <v>#REF!</v>
      </c>
      <c r="O39" s="285" t="e">
        <f>I39-#REF!</f>
        <v>#REF!</v>
      </c>
      <c r="P39" s="286"/>
      <c r="Q39" s="310"/>
      <c r="R39" s="310"/>
      <c r="S39" s="310"/>
      <c r="T39" s="310"/>
      <c r="U39" s="311"/>
      <c r="V39" s="288">
        <f t="shared" si="7"/>
        <v>0</v>
      </c>
      <c r="W39" s="288">
        <f t="shared" si="7"/>
        <v>0</v>
      </c>
      <c r="X39" s="288">
        <f t="shared" si="7"/>
        <v>0</v>
      </c>
      <c r="Y39" s="288">
        <f t="shared" si="7"/>
        <v>0</v>
      </c>
      <c r="Z39" s="250"/>
      <c r="AA39" s="289">
        <f t="shared" si="8"/>
        <v>0</v>
      </c>
      <c r="AB39" s="289">
        <f t="shared" si="8"/>
        <v>0</v>
      </c>
      <c r="AC39" s="250"/>
      <c r="AD39" s="250"/>
      <c r="AE39" s="250"/>
      <c r="AL39" s="247"/>
      <c r="AM39" s="247"/>
      <c r="AN39" s="247"/>
      <c r="AO39" s="247">
        <f t="shared" si="9"/>
        <v>0</v>
      </c>
      <c r="AP39" s="290">
        <f t="shared" si="10"/>
        <v>0</v>
      </c>
      <c r="AQ39" s="290">
        <f t="shared" si="10"/>
        <v>0</v>
      </c>
      <c r="AR39" s="247"/>
      <c r="AS39" s="247">
        <f t="shared" si="11"/>
        <v>0</v>
      </c>
      <c r="AV39" s="291"/>
      <c r="AW39" s="291"/>
      <c r="AX39" s="291"/>
      <c r="AY39" s="291"/>
      <c r="AZ39" s="291"/>
      <c r="BD39" s="248" t="s">
        <v>149</v>
      </c>
      <c r="BE39" s="247">
        <v>200.13531699999987</v>
      </c>
      <c r="BF39" s="247">
        <v>358.89675</v>
      </c>
      <c r="BP39" s="250">
        <v>0</v>
      </c>
      <c r="CD39" s="286"/>
      <c r="CF39" s="286"/>
    </row>
    <row r="40" spans="4:84" ht="20.25" customHeight="1">
      <c r="D40" s="280"/>
      <c r="E40" s="281" t="s">
        <v>150</v>
      </c>
      <c r="F40" s="282">
        <v>3858.1208000000001</v>
      </c>
      <c r="G40" s="282">
        <v>3817.623</v>
      </c>
      <c r="H40" s="283">
        <v>3858.1208000000006</v>
      </c>
      <c r="I40" s="282">
        <v>3817.623</v>
      </c>
      <c r="J40" s="284">
        <f t="shared" si="2"/>
        <v>385812080</v>
      </c>
      <c r="K40" s="284"/>
      <c r="L40" s="285" t="e">
        <f>F40-#REF!</f>
        <v>#REF!</v>
      </c>
      <c r="M40" s="285" t="e">
        <f>G40-#REF!</f>
        <v>#REF!</v>
      </c>
      <c r="N40" s="285" t="e">
        <f>H40-#REF!</f>
        <v>#REF!</v>
      </c>
      <c r="O40" s="285" t="e">
        <f>I40-#REF!</f>
        <v>#REF!</v>
      </c>
      <c r="P40" s="286"/>
      <c r="Q40" s="287">
        <v>2835.0801000000001</v>
      </c>
      <c r="R40" s="287">
        <v>2835.0801000000001</v>
      </c>
      <c r="S40" s="287">
        <v>2835.0801000000001</v>
      </c>
      <c r="T40" s="287">
        <v>2835.0801000000001</v>
      </c>
      <c r="U40" s="288"/>
      <c r="V40" s="288">
        <f t="shared" si="7"/>
        <v>1023.0407</v>
      </c>
      <c r="W40" s="288">
        <f t="shared" si="7"/>
        <v>982.54289999999992</v>
      </c>
      <c r="X40" s="288">
        <f t="shared" si="7"/>
        <v>1023.0407000000005</v>
      </c>
      <c r="Y40" s="288">
        <f t="shared" si="7"/>
        <v>982.54289999999992</v>
      </c>
      <c r="Z40" s="250"/>
      <c r="AA40" s="289">
        <f t="shared" si="8"/>
        <v>385.81208000000004</v>
      </c>
      <c r="AB40" s="289">
        <f t="shared" si="8"/>
        <v>381.76229999999998</v>
      </c>
      <c r="AC40" s="250"/>
      <c r="AD40" s="250"/>
      <c r="AE40" s="250"/>
      <c r="AL40" s="247">
        <v>2835.0801000000001</v>
      </c>
      <c r="AM40" s="247"/>
      <c r="AN40" s="247"/>
      <c r="AO40" s="247">
        <f t="shared" si="9"/>
        <v>1023.0407</v>
      </c>
      <c r="AP40" s="290">
        <f t="shared" si="10"/>
        <v>385.81208000000004</v>
      </c>
      <c r="AQ40" s="290">
        <f t="shared" si="10"/>
        <v>381.76229999999998</v>
      </c>
      <c r="AR40" s="247">
        <v>2835.0801000000001</v>
      </c>
      <c r="AS40" s="247">
        <f t="shared" si="11"/>
        <v>1023.0407000000005</v>
      </c>
      <c r="AV40" s="291"/>
      <c r="AW40" s="291">
        <f t="shared" ref="AW40:AY71" si="12">ROUND(F40,0)</f>
        <v>3858</v>
      </c>
      <c r="AX40" s="291">
        <f t="shared" si="12"/>
        <v>3818</v>
      </c>
      <c r="AY40" s="291">
        <f t="shared" si="12"/>
        <v>3858</v>
      </c>
      <c r="AZ40" s="291">
        <f>ROUND(I40,0)</f>
        <v>3818</v>
      </c>
      <c r="BD40" s="312" t="s">
        <v>151</v>
      </c>
      <c r="BE40" s="339">
        <v>1660.6593600000001</v>
      </c>
      <c r="BF40" s="339">
        <v>1523.0872300000001</v>
      </c>
      <c r="BK40" s="314"/>
      <c r="BP40" s="250">
        <v>385812080</v>
      </c>
      <c r="BY40" s="340">
        <f>F40*10^5</f>
        <v>385812080</v>
      </c>
      <c r="BZ40" s="286">
        <f>BY40/10^7</f>
        <v>38.581207999999997</v>
      </c>
      <c r="CD40" s="286"/>
      <c r="CF40" s="286"/>
    </row>
    <row r="41" spans="4:84" ht="20.25" customHeight="1">
      <c r="D41" s="280"/>
      <c r="E41" s="299" t="s">
        <v>81</v>
      </c>
      <c r="F41" s="282">
        <v>21788.537904006014</v>
      </c>
      <c r="G41" s="282">
        <v>21297.844574344886</v>
      </c>
      <c r="H41" s="283">
        <v>24874.272596567298</v>
      </c>
      <c r="I41" s="282">
        <v>23047.690862289899</v>
      </c>
      <c r="J41" s="284">
        <f t="shared" si="2"/>
        <v>2178853790.4006014</v>
      </c>
      <c r="K41" s="284"/>
      <c r="L41" s="285" t="e">
        <f>F41-#REF!</f>
        <v>#REF!</v>
      </c>
      <c r="M41" s="285" t="e">
        <f>G41-#REF!</f>
        <v>#REF!</v>
      </c>
      <c r="N41" s="285" t="e">
        <f>H41-#REF!</f>
        <v>#REF!</v>
      </c>
      <c r="O41" s="285" t="e">
        <f>#REF!-#REF!</f>
        <v>#REF!</v>
      </c>
      <c r="P41" s="286">
        <v>-107.21717599398471</v>
      </c>
      <c r="Q41" s="287">
        <v>37833.236232037299</v>
      </c>
      <c r="R41" s="287">
        <v>41174.261288693298</v>
      </c>
      <c r="S41" s="287">
        <v>35286.243449319198</v>
      </c>
      <c r="T41" s="287">
        <v>45936.0976947206</v>
      </c>
      <c r="U41" s="288"/>
      <c r="V41" s="288">
        <f t="shared" si="7"/>
        <v>-16044.698328031285</v>
      </c>
      <c r="W41" s="288">
        <f t="shared" si="7"/>
        <v>-19876.416714348412</v>
      </c>
      <c r="X41" s="288">
        <f t="shared" si="7"/>
        <v>-10411.9708527519</v>
      </c>
      <c r="Y41" s="288" t="e">
        <f>#REF!-T41</f>
        <v>#REF!</v>
      </c>
      <c r="Z41" s="250"/>
      <c r="AA41" s="289">
        <f t="shared" si="8"/>
        <v>2487.4272596567298</v>
      </c>
      <c r="AB41" s="289" t="e">
        <f>#REF!/10</f>
        <v>#REF!</v>
      </c>
      <c r="AC41" s="250"/>
      <c r="AD41" s="250"/>
      <c r="AE41" s="250"/>
      <c r="AL41" s="247">
        <v>23534.182126077099</v>
      </c>
      <c r="AM41" s="247"/>
      <c r="AN41" s="247"/>
      <c r="AO41" s="247">
        <f t="shared" si="9"/>
        <v>-1745.6442220710851</v>
      </c>
      <c r="AP41" s="290">
        <f t="shared" si="10"/>
        <v>2487.4272596567298</v>
      </c>
      <c r="AQ41" s="290" t="e">
        <f>#REF!/10</f>
        <v>#REF!</v>
      </c>
      <c r="AR41" s="247">
        <v>18345.701732755799</v>
      </c>
      <c r="AS41" s="247">
        <f t="shared" si="11"/>
        <v>6528.5708638114993</v>
      </c>
      <c r="AV41" s="291"/>
      <c r="AW41" s="291">
        <f t="shared" si="12"/>
        <v>21789</v>
      </c>
      <c r="AX41" s="291">
        <f t="shared" si="12"/>
        <v>21298</v>
      </c>
      <c r="AY41" s="291">
        <f t="shared" si="12"/>
        <v>24874</v>
      </c>
      <c r="AZ41" s="291" t="e">
        <f>ROUND(#REF!,0)</f>
        <v>#REF!</v>
      </c>
      <c r="BD41" s="248" t="s">
        <v>152</v>
      </c>
      <c r="BE41" s="247">
        <v>1800.5940399999999</v>
      </c>
      <c r="BF41" s="247">
        <v>1668.87814</v>
      </c>
      <c r="BP41" s="250">
        <v>2189575508</v>
      </c>
      <c r="BY41" s="340"/>
      <c r="CD41" s="286"/>
      <c r="CF41" s="286"/>
    </row>
    <row r="42" spans="4:84" ht="20.25" customHeight="1">
      <c r="D42" s="280"/>
      <c r="E42" s="341" t="s">
        <v>153</v>
      </c>
      <c r="F42" s="302">
        <f t="array" ref="F42">SUM(ROUND(F40:F41,0))</f>
        <v>25647</v>
      </c>
      <c r="G42" s="302">
        <f t="array" ref="G42">SUM(ROUND(G40:G41,0))</f>
        <v>25116</v>
      </c>
      <c r="H42" s="302">
        <f t="array" ref="H42">SUM(ROUND(H40:H41,0))</f>
        <v>28732</v>
      </c>
      <c r="I42" s="302">
        <v>26866</v>
      </c>
      <c r="J42" s="284">
        <f t="shared" si="2"/>
        <v>2564700000</v>
      </c>
      <c r="K42" s="303"/>
      <c r="L42" s="285" t="e">
        <f>F42-#REF!</f>
        <v>#REF!</v>
      </c>
      <c r="M42" s="285" t="e">
        <f>G42-#REF!</f>
        <v>#REF!</v>
      </c>
      <c r="N42" s="285" t="e">
        <f>H42-#REF!</f>
        <v>#REF!</v>
      </c>
      <c r="O42" s="285" t="e">
        <f>I42-#REF!</f>
        <v>#REF!</v>
      </c>
      <c r="P42" s="286"/>
      <c r="Q42" s="304">
        <v>40668.316332037299</v>
      </c>
      <c r="R42" s="304">
        <v>44009.341388693298</v>
      </c>
      <c r="S42" s="304">
        <v>38121.323549319197</v>
      </c>
      <c r="T42" s="304">
        <v>48771.177794720599</v>
      </c>
      <c r="U42" s="305"/>
      <c r="V42" s="288">
        <f t="shared" si="7"/>
        <v>-15021.316332037299</v>
      </c>
      <c r="W42" s="288">
        <f t="shared" si="7"/>
        <v>-18893.341388693298</v>
      </c>
      <c r="X42" s="288">
        <f t="shared" si="7"/>
        <v>-9389.3235493191969</v>
      </c>
      <c r="Y42" s="288">
        <f t="shared" si="7"/>
        <v>-21905.177794720599</v>
      </c>
      <c r="Z42" s="250"/>
      <c r="AA42" s="289">
        <f t="shared" si="8"/>
        <v>2873.2</v>
      </c>
      <c r="AB42" s="289">
        <f t="shared" si="8"/>
        <v>2686.6</v>
      </c>
      <c r="AC42" s="250"/>
      <c r="AD42" s="250"/>
      <c r="AE42" s="250"/>
      <c r="AL42" s="247">
        <v>26369.262226077099</v>
      </c>
      <c r="AM42" s="247"/>
      <c r="AN42" s="247"/>
      <c r="AO42" s="247">
        <f t="shared" si="9"/>
        <v>-722.2622260770986</v>
      </c>
      <c r="AP42" s="290">
        <f t="shared" si="10"/>
        <v>2873.2</v>
      </c>
      <c r="AQ42" s="290">
        <f t="shared" si="10"/>
        <v>2686.6</v>
      </c>
      <c r="AR42" s="247">
        <v>21180.781832755802</v>
      </c>
      <c r="AS42" s="247">
        <f t="shared" si="11"/>
        <v>7551.2181672441984</v>
      </c>
      <c r="AV42" s="291"/>
      <c r="AW42" s="291">
        <f t="shared" si="12"/>
        <v>25647</v>
      </c>
      <c r="AX42" s="291">
        <f t="shared" si="12"/>
        <v>25116</v>
      </c>
      <c r="AY42" s="291">
        <f t="shared" si="12"/>
        <v>28732</v>
      </c>
      <c r="AZ42" s="291">
        <f>ROUND(I42,0)</f>
        <v>26866</v>
      </c>
      <c r="BD42" s="248" t="s">
        <v>154</v>
      </c>
      <c r="BE42" s="247">
        <v>401.03598</v>
      </c>
      <c r="BF42" s="247">
        <v>387.91892999999999</v>
      </c>
      <c r="BG42" s="314"/>
      <c r="BP42" s="250">
        <v>2575387588</v>
      </c>
      <c r="BY42" s="340">
        <v>2373801718.0406599</v>
      </c>
      <c r="CD42" s="286"/>
      <c r="CF42" s="286"/>
    </row>
    <row r="43" spans="4:84" ht="20.25" customHeight="1">
      <c r="D43" s="280"/>
      <c r="E43" s="299" t="s">
        <v>155</v>
      </c>
      <c r="F43" s="282"/>
      <c r="G43" s="282"/>
      <c r="H43" s="283">
        <v>0</v>
      </c>
      <c r="I43" s="342">
        <v>0</v>
      </c>
      <c r="J43" s="284">
        <f t="shared" si="2"/>
        <v>0</v>
      </c>
      <c r="K43" s="284"/>
      <c r="L43" s="285" t="e">
        <f>F43-#REF!</f>
        <v>#REF!</v>
      </c>
      <c r="M43" s="285" t="e">
        <f>G43-#REF!</f>
        <v>#REF!</v>
      </c>
      <c r="N43" s="285" t="e">
        <f>H43-#REF!</f>
        <v>#REF!</v>
      </c>
      <c r="O43" s="285" t="e">
        <f>I41-#REF!</f>
        <v>#REF!</v>
      </c>
      <c r="P43" s="286"/>
      <c r="Q43" s="287">
        <v>0</v>
      </c>
      <c r="R43" s="287">
        <v>0</v>
      </c>
      <c r="S43" s="287">
        <v>1.35024367199436</v>
      </c>
      <c r="T43" s="287">
        <v>1.35024367199436</v>
      </c>
      <c r="U43" s="288"/>
      <c r="V43" s="288">
        <f t="shared" si="7"/>
        <v>0</v>
      </c>
      <c r="W43" s="288">
        <f t="shared" si="7"/>
        <v>0</v>
      </c>
      <c r="X43" s="288">
        <f t="shared" si="7"/>
        <v>-1.35024367199436</v>
      </c>
      <c r="Y43" s="288">
        <f>I41-T43</f>
        <v>23046.340618617905</v>
      </c>
      <c r="Z43" s="250"/>
      <c r="AA43" s="289">
        <f t="shared" si="8"/>
        <v>0</v>
      </c>
      <c r="AB43" s="289">
        <f>I41/10</f>
        <v>2304.7690862289901</v>
      </c>
      <c r="AC43" s="250"/>
      <c r="AD43" s="250"/>
      <c r="AE43" s="250"/>
      <c r="AL43" s="247">
        <v>0</v>
      </c>
      <c r="AM43" s="247"/>
      <c r="AN43" s="247"/>
      <c r="AO43" s="247">
        <f t="shared" si="9"/>
        <v>0</v>
      </c>
      <c r="AP43" s="290">
        <f t="shared" si="10"/>
        <v>0</v>
      </c>
      <c r="AQ43" s="290">
        <f>I41/10</f>
        <v>2304.7690862289901</v>
      </c>
      <c r="AR43" s="247">
        <v>0</v>
      </c>
      <c r="AS43" s="247">
        <f t="shared" si="11"/>
        <v>0</v>
      </c>
      <c r="AV43" s="291"/>
      <c r="AW43" s="291">
        <f t="shared" si="12"/>
        <v>0</v>
      </c>
      <c r="AX43" s="291">
        <f t="shared" si="12"/>
        <v>0</v>
      </c>
      <c r="AY43" s="291">
        <f t="shared" si="12"/>
        <v>0</v>
      </c>
      <c r="AZ43" s="291">
        <f>ROUND(I41,0)</f>
        <v>23048</v>
      </c>
      <c r="BP43" s="250" t="e">
        <v>#REF!</v>
      </c>
      <c r="BY43" s="246">
        <v>18291284</v>
      </c>
      <c r="CA43">
        <v>310.29000000000002</v>
      </c>
      <c r="CB43" s="343">
        <f>CA43*10^5</f>
        <v>31029000.000000004</v>
      </c>
      <c r="CD43" s="286"/>
      <c r="CF43" s="286"/>
    </row>
    <row r="44" spans="4:84" ht="20.25" customHeight="1">
      <c r="D44" s="272"/>
      <c r="E44" s="341" t="s">
        <v>156</v>
      </c>
      <c r="F44" s="344">
        <f>SUM(F42:F43)</f>
        <v>25647</v>
      </c>
      <c r="G44" s="344">
        <f>SUM(G42:G43)</f>
        <v>25116</v>
      </c>
      <c r="H44" s="345">
        <f>SUM(H42:H43)</f>
        <v>28732</v>
      </c>
      <c r="I44" s="344">
        <v>26866</v>
      </c>
      <c r="J44" s="284">
        <f t="shared" si="2"/>
        <v>2564700000</v>
      </c>
      <c r="K44" s="346"/>
      <c r="L44" s="285" t="e">
        <f>F44-#REF!</f>
        <v>#REF!</v>
      </c>
      <c r="M44" s="285" t="e">
        <f>G44-#REF!</f>
        <v>#REF!</v>
      </c>
      <c r="N44" s="285" t="e">
        <f>H44-#REF!</f>
        <v>#REF!</v>
      </c>
      <c r="O44" s="285" t="e">
        <f>I44-#REF!</f>
        <v>#REF!</v>
      </c>
      <c r="P44" s="286"/>
      <c r="Q44" s="347">
        <v>40668.316332037299</v>
      </c>
      <c r="R44" s="347">
        <v>44009.341388693298</v>
      </c>
      <c r="S44" s="347">
        <v>38122.673792991103</v>
      </c>
      <c r="T44" s="347">
        <v>48772.498038392601</v>
      </c>
      <c r="U44" s="348"/>
      <c r="V44" s="288">
        <f t="shared" si="7"/>
        <v>-15021.316332037299</v>
      </c>
      <c r="W44" s="288">
        <f t="shared" si="7"/>
        <v>-18893.341388693298</v>
      </c>
      <c r="X44" s="288">
        <f t="shared" si="7"/>
        <v>-9390.6737929911033</v>
      </c>
      <c r="Y44" s="288">
        <f t="shared" si="7"/>
        <v>-21906.498038392601</v>
      </c>
      <c r="Z44" s="250"/>
      <c r="AA44" s="289">
        <f t="shared" si="8"/>
        <v>2873.2</v>
      </c>
      <c r="AB44" s="289">
        <f t="shared" si="8"/>
        <v>2686.6</v>
      </c>
      <c r="AC44" s="250"/>
      <c r="AD44" s="250"/>
      <c r="AE44" s="250"/>
      <c r="AL44" s="247">
        <v>26369.262226077099</v>
      </c>
      <c r="AM44" s="247"/>
      <c r="AN44" s="247"/>
      <c r="AO44" s="247">
        <f t="shared" si="9"/>
        <v>-722.2622260770986</v>
      </c>
      <c r="AP44" s="290">
        <f t="shared" si="10"/>
        <v>2873.2</v>
      </c>
      <c r="AQ44" s="290">
        <f t="shared" si="10"/>
        <v>2686.6</v>
      </c>
      <c r="AR44" s="247">
        <v>21180.781832755802</v>
      </c>
      <c r="AS44" s="247">
        <f t="shared" si="11"/>
        <v>7551.2181672441984</v>
      </c>
      <c r="AV44" s="291"/>
      <c r="AW44" s="291">
        <f t="shared" si="12"/>
        <v>25647</v>
      </c>
      <c r="AX44" s="291">
        <f t="shared" si="12"/>
        <v>25116</v>
      </c>
      <c r="AY44" s="291">
        <f t="shared" si="12"/>
        <v>28732</v>
      </c>
      <c r="AZ44" s="291">
        <f>ROUND(I44,0)</f>
        <v>26866</v>
      </c>
      <c r="BD44" s="322" t="s">
        <v>157</v>
      </c>
      <c r="BE44" s="323">
        <f>SUM(BE34:BE42)-BE36</f>
        <v>11684.154939679443</v>
      </c>
      <c r="BF44" s="323">
        <f>SUM(BF34:BF42)-BF36</f>
        <v>10558.23293857271</v>
      </c>
      <c r="BI44" s="246">
        <v>1190</v>
      </c>
      <c r="BJ44" s="247">
        <v>985</v>
      </c>
      <c r="BP44" s="250">
        <v>2575387588</v>
      </c>
      <c r="BY44" s="314">
        <f>BY42-BY43</f>
        <v>2355510434.0406599</v>
      </c>
      <c r="CB44" s="349">
        <f>CB43/10^7</f>
        <v>3.1029000000000004</v>
      </c>
      <c r="CD44" s="286"/>
      <c r="CF44" s="286"/>
    </row>
    <row r="45" spans="4:84" ht="9.9499999999999993" customHeight="1">
      <c r="D45" s="272"/>
      <c r="E45" s="281"/>
      <c r="F45" s="306"/>
      <c r="G45" s="306"/>
      <c r="H45" s="307"/>
      <c r="I45" s="306"/>
      <c r="J45" s="284">
        <f t="shared" si="2"/>
        <v>0</v>
      </c>
      <c r="K45" s="303"/>
      <c r="L45" s="285" t="e">
        <f>F45-#REF!</f>
        <v>#REF!</v>
      </c>
      <c r="M45" s="285" t="e">
        <f>G45-#REF!</f>
        <v>#REF!</v>
      </c>
      <c r="N45" s="285" t="e">
        <f>H45-#REF!</f>
        <v>#REF!</v>
      </c>
      <c r="O45" s="285" t="e">
        <f>I45-#REF!</f>
        <v>#REF!</v>
      </c>
      <c r="P45" s="286"/>
      <c r="Q45" s="308"/>
      <c r="R45" s="308"/>
      <c r="S45" s="308"/>
      <c r="T45" s="308"/>
      <c r="U45" s="305"/>
      <c r="V45" s="288">
        <f t="shared" si="7"/>
        <v>0</v>
      </c>
      <c r="W45" s="288">
        <f t="shared" si="7"/>
        <v>0</v>
      </c>
      <c r="X45" s="288">
        <f t="shared" si="7"/>
        <v>0</v>
      </c>
      <c r="Y45" s="288">
        <f t="shared" si="7"/>
        <v>0</v>
      </c>
      <c r="Z45" s="250"/>
      <c r="AA45" s="289">
        <f t="shared" si="8"/>
        <v>0</v>
      </c>
      <c r="AB45" s="289">
        <f t="shared" si="8"/>
        <v>0</v>
      </c>
      <c r="AC45" s="250"/>
      <c r="AD45" s="250"/>
      <c r="AE45" s="250"/>
      <c r="AL45" s="247"/>
      <c r="AM45" s="247"/>
      <c r="AN45" s="247"/>
      <c r="AO45" s="247">
        <f t="shared" si="9"/>
        <v>0</v>
      </c>
      <c r="AP45" s="290">
        <f t="shared" si="10"/>
        <v>0</v>
      </c>
      <c r="AQ45" s="290">
        <f t="shared" si="10"/>
        <v>0</v>
      </c>
      <c r="AR45" s="247"/>
      <c r="AS45" s="247">
        <f t="shared" si="11"/>
        <v>0</v>
      </c>
      <c r="AV45" s="291"/>
      <c r="AW45" s="291"/>
      <c r="AX45" s="291"/>
      <c r="AY45" s="291"/>
      <c r="AZ45" s="291"/>
      <c r="BJ45" s="247"/>
      <c r="BP45" s="250">
        <v>0</v>
      </c>
      <c r="CD45" s="286"/>
      <c r="CF45" s="286"/>
    </row>
    <row r="46" spans="4:84" ht="30.75">
      <c r="D46" s="272"/>
      <c r="E46" s="350" t="s">
        <v>158</v>
      </c>
      <c r="F46" s="306"/>
      <c r="G46" s="306"/>
      <c r="H46" s="307"/>
      <c r="I46" s="306"/>
      <c r="J46" s="284">
        <f t="shared" si="2"/>
        <v>0</v>
      </c>
      <c r="K46" s="303"/>
      <c r="L46" s="285" t="e">
        <f>F46-#REF!</f>
        <v>#REF!</v>
      </c>
      <c r="M46" s="285" t="e">
        <f>G46-#REF!</f>
        <v>#REF!</v>
      </c>
      <c r="N46" s="285" t="e">
        <f>H46-#REF!</f>
        <v>#REF!</v>
      </c>
      <c r="O46" s="285" t="e">
        <f>I46-#REF!</f>
        <v>#REF!</v>
      </c>
      <c r="P46" s="286"/>
      <c r="Q46" s="308"/>
      <c r="R46" s="308"/>
      <c r="S46" s="308"/>
      <c r="T46" s="308"/>
      <c r="U46" s="305"/>
      <c r="V46" s="288">
        <f t="shared" si="7"/>
        <v>0</v>
      </c>
      <c r="W46" s="288">
        <f t="shared" si="7"/>
        <v>0</v>
      </c>
      <c r="X46" s="288">
        <f t="shared" si="7"/>
        <v>0</v>
      </c>
      <c r="Y46" s="288">
        <f t="shared" si="7"/>
        <v>0</v>
      </c>
      <c r="Z46" s="250"/>
      <c r="AA46" s="289">
        <f t="shared" si="8"/>
        <v>0</v>
      </c>
      <c r="AB46" s="289">
        <f t="shared" si="8"/>
        <v>0</v>
      </c>
      <c r="AC46" s="250"/>
      <c r="AD46" s="250"/>
      <c r="AE46" s="250"/>
      <c r="AL46" s="247"/>
      <c r="AM46" s="247"/>
      <c r="AN46" s="247"/>
      <c r="AO46" s="247">
        <f t="shared" si="9"/>
        <v>0</v>
      </c>
      <c r="AP46" s="290">
        <f t="shared" si="10"/>
        <v>0</v>
      </c>
      <c r="AQ46" s="290">
        <f t="shared" si="10"/>
        <v>0</v>
      </c>
      <c r="AR46" s="247"/>
      <c r="AS46" s="247">
        <f t="shared" si="11"/>
        <v>0</v>
      </c>
      <c r="AV46" s="291"/>
      <c r="AW46" s="291"/>
      <c r="AX46" s="291"/>
      <c r="AY46" s="291"/>
      <c r="AZ46" s="291"/>
      <c r="BD46" s="351" t="s">
        <v>159</v>
      </c>
      <c r="BE46" s="352">
        <f>BE33-BE44</f>
        <v>-11684.154939679443</v>
      </c>
      <c r="BF46" s="352">
        <f>BF33-BF44</f>
        <v>-10558.23293857271</v>
      </c>
      <c r="BG46" s="352">
        <f>BE46-BF46</f>
        <v>-1125.9220011067337</v>
      </c>
      <c r="BI46" s="353">
        <f>BF46/10</f>
        <v>-1055.823293857271</v>
      </c>
      <c r="BJ46" s="247">
        <f>BE46/10</f>
        <v>-1168.4154939679443</v>
      </c>
      <c r="BP46" s="250">
        <v>0</v>
      </c>
      <c r="BY46" s="314">
        <f>BY40+BY44</f>
        <v>2741322514.0406599</v>
      </c>
      <c r="CD46" s="286"/>
      <c r="CF46" s="286"/>
    </row>
    <row r="47" spans="4:84" ht="18.75" customHeight="1">
      <c r="D47" s="272" t="s">
        <v>160</v>
      </c>
      <c r="E47" s="273" t="s">
        <v>161</v>
      </c>
      <c r="F47" s="306"/>
      <c r="G47" s="306"/>
      <c r="H47" s="307"/>
      <c r="I47" s="306"/>
      <c r="J47" s="284">
        <f t="shared" si="2"/>
        <v>0</v>
      </c>
      <c r="K47" s="303"/>
      <c r="L47" s="285" t="e">
        <f>F47-#REF!</f>
        <v>#REF!</v>
      </c>
      <c r="M47" s="285" t="e">
        <f>G47-#REF!</f>
        <v>#REF!</v>
      </c>
      <c r="N47" s="285" t="e">
        <f>H47-#REF!</f>
        <v>#REF!</v>
      </c>
      <c r="O47" s="285" t="e">
        <f>I47-#REF!</f>
        <v>#REF!</v>
      </c>
      <c r="P47" s="286"/>
      <c r="Q47" s="310"/>
      <c r="R47" s="310"/>
      <c r="S47" s="310"/>
      <c r="T47" s="310"/>
      <c r="U47" s="311"/>
      <c r="V47" s="288">
        <f t="shared" si="7"/>
        <v>0</v>
      </c>
      <c r="W47" s="288">
        <f t="shared" si="7"/>
        <v>0</v>
      </c>
      <c r="X47" s="288">
        <f t="shared" si="7"/>
        <v>0</v>
      </c>
      <c r="Y47" s="288">
        <f t="shared" si="7"/>
        <v>0</v>
      </c>
      <c r="Z47" s="250"/>
      <c r="AA47" s="289">
        <f t="shared" si="8"/>
        <v>0</v>
      </c>
      <c r="AB47" s="289">
        <f t="shared" si="8"/>
        <v>0</v>
      </c>
      <c r="AC47" s="250"/>
      <c r="AD47" s="250"/>
      <c r="AE47" s="250"/>
      <c r="AL47" s="247"/>
      <c r="AM47" s="247"/>
      <c r="AN47" s="247"/>
      <c r="AO47" s="247">
        <f t="shared" si="9"/>
        <v>0</v>
      </c>
      <c r="AP47" s="290">
        <f t="shared" si="10"/>
        <v>0</v>
      </c>
      <c r="AQ47" s="290">
        <f t="shared" si="10"/>
        <v>0</v>
      </c>
      <c r="AR47" s="247"/>
      <c r="AS47" s="247">
        <f t="shared" si="11"/>
        <v>0</v>
      </c>
      <c r="AV47" s="291"/>
      <c r="AW47" s="291"/>
      <c r="AX47" s="291"/>
      <c r="AY47" s="291"/>
      <c r="AZ47" s="291"/>
      <c r="BI47" s="353">
        <f>BI44+BI46</f>
        <v>134.17670614272902</v>
      </c>
      <c r="BJ47" s="247">
        <f>BJ44+BJ46</f>
        <v>-183.41549396794426</v>
      </c>
      <c r="BP47" s="250">
        <v>0</v>
      </c>
      <c r="BY47" s="286">
        <f>BY46/10^7</f>
        <v>274.13225140406598</v>
      </c>
      <c r="CD47" s="286"/>
      <c r="CF47" s="286"/>
    </row>
    <row r="48" spans="4:84" ht="21" customHeight="1">
      <c r="D48" s="280"/>
      <c r="E48" s="294" t="s">
        <v>162</v>
      </c>
      <c r="F48" s="306"/>
      <c r="G48" s="306"/>
      <c r="H48" s="307"/>
      <c r="I48" s="306"/>
      <c r="J48" s="284">
        <f t="shared" si="2"/>
        <v>0</v>
      </c>
      <c r="K48" s="303"/>
      <c r="L48" s="285" t="e">
        <f>F48-#REF!</f>
        <v>#REF!</v>
      </c>
      <c r="M48" s="285" t="e">
        <f>G48-#REF!</f>
        <v>#REF!</v>
      </c>
      <c r="N48" s="285" t="e">
        <f>H48-#REF!</f>
        <v>#REF!</v>
      </c>
      <c r="O48" s="285" t="e">
        <f>I48-#REF!</f>
        <v>#REF!</v>
      </c>
      <c r="P48" s="286"/>
      <c r="Q48" s="310"/>
      <c r="R48" s="310"/>
      <c r="S48" s="310"/>
      <c r="T48" s="310"/>
      <c r="U48" s="311"/>
      <c r="V48" s="288">
        <f t="shared" si="7"/>
        <v>0</v>
      </c>
      <c r="W48" s="288">
        <f t="shared" si="7"/>
        <v>0</v>
      </c>
      <c r="X48" s="288">
        <f t="shared" si="7"/>
        <v>0</v>
      </c>
      <c r="Y48" s="288">
        <f t="shared" si="7"/>
        <v>0</v>
      </c>
      <c r="Z48" s="250"/>
      <c r="AA48" s="289">
        <f t="shared" si="8"/>
        <v>0</v>
      </c>
      <c r="AB48" s="289">
        <f t="shared" si="8"/>
        <v>0</v>
      </c>
      <c r="AC48" s="250"/>
      <c r="AD48" s="250"/>
      <c r="AE48" s="250"/>
      <c r="AL48" s="247"/>
      <c r="AM48" s="247"/>
      <c r="AN48" s="247"/>
      <c r="AO48" s="247">
        <f t="shared" si="9"/>
        <v>0</v>
      </c>
      <c r="AP48" s="290">
        <f t="shared" si="10"/>
        <v>0</v>
      </c>
      <c r="AQ48" s="290">
        <f t="shared" si="10"/>
        <v>0</v>
      </c>
      <c r="AR48" s="247"/>
      <c r="AS48" s="247">
        <f t="shared" si="11"/>
        <v>0</v>
      </c>
      <c r="AV48" s="291"/>
      <c r="AW48" s="291"/>
      <c r="AX48" s="291"/>
      <c r="AY48" s="291"/>
      <c r="AZ48" s="291"/>
      <c r="BD48" s="322" t="s">
        <v>163</v>
      </c>
      <c r="BE48" s="323">
        <f>BE32-BE44</f>
        <v>4898.3461399205553</v>
      </c>
      <c r="BF48" s="323">
        <f>BF32-BF44</f>
        <v>555.16794512728848</v>
      </c>
      <c r="BG48" s="314">
        <f>BE48-BF48</f>
        <v>4343.1781947932668</v>
      </c>
      <c r="BP48" s="250">
        <v>0</v>
      </c>
      <c r="BY48" s="286">
        <f>F49/100</f>
        <v>32.326253299999998</v>
      </c>
      <c r="CD48" s="286"/>
      <c r="CF48" s="286"/>
    </row>
    <row r="49" spans="4:84" ht="18.75">
      <c r="D49" s="280"/>
      <c r="E49" s="295" t="s">
        <v>164</v>
      </c>
      <c r="F49" s="282">
        <v>3232.6253299999998</v>
      </c>
      <c r="G49" s="282">
        <v>2219.5824800999999</v>
      </c>
      <c r="H49" s="283">
        <v>3232.6253299999998</v>
      </c>
      <c r="I49" s="282">
        <v>2219.58248</v>
      </c>
      <c r="J49" s="284">
        <f t="shared" si="2"/>
        <v>323262533</v>
      </c>
      <c r="K49" s="284"/>
      <c r="L49" s="285" t="e">
        <f>F49-#REF!</f>
        <v>#REF!</v>
      </c>
      <c r="M49" s="285" t="e">
        <f>G49-#REF!</f>
        <v>#REF!</v>
      </c>
      <c r="N49" s="285" t="e">
        <f>H49-#REF!</f>
        <v>#REF!</v>
      </c>
      <c r="O49" s="285" t="e">
        <f>#REF!-#REF!</f>
        <v>#REF!</v>
      </c>
      <c r="P49" s="286"/>
      <c r="Q49" s="287">
        <v>3354.64111</v>
      </c>
      <c r="R49" s="287">
        <v>3710.0973210000002</v>
      </c>
      <c r="S49" s="287">
        <v>3354.64111</v>
      </c>
      <c r="T49" s="287">
        <v>3710.0973199999999</v>
      </c>
      <c r="U49" s="288"/>
      <c r="V49" s="288">
        <f t="shared" si="7"/>
        <v>-122.01578000000018</v>
      </c>
      <c r="W49" s="288">
        <f t="shared" si="7"/>
        <v>-1490.5148409000003</v>
      </c>
      <c r="X49" s="288">
        <f t="shared" si="7"/>
        <v>-122.01578000000018</v>
      </c>
      <c r="Y49" s="288" t="e">
        <f>#REF!-T49</f>
        <v>#REF!</v>
      </c>
      <c r="Z49" s="250"/>
      <c r="AA49" s="289">
        <f t="shared" si="8"/>
        <v>323.26253299999996</v>
      </c>
      <c r="AB49" s="289" t="e">
        <f>#REF!/10</f>
        <v>#REF!</v>
      </c>
      <c r="AC49" s="250"/>
      <c r="AD49" s="250"/>
      <c r="AE49" s="250"/>
      <c r="AL49" s="247">
        <v>6909.9629999999997</v>
      </c>
      <c r="AM49" s="247"/>
      <c r="AN49" s="247"/>
      <c r="AO49" s="247">
        <f t="shared" si="9"/>
        <v>-3677.3376699999999</v>
      </c>
      <c r="AP49" s="290">
        <f t="shared" si="10"/>
        <v>323.26253299999996</v>
      </c>
      <c r="AQ49" s="290" t="e">
        <f>#REF!/10</f>
        <v>#REF!</v>
      </c>
      <c r="AR49" s="247">
        <v>6909.9629999999997</v>
      </c>
      <c r="AS49" s="247">
        <f t="shared" si="11"/>
        <v>-3677.3376699999999</v>
      </c>
      <c r="AV49" s="291"/>
      <c r="AW49" s="291">
        <f t="shared" si="12"/>
        <v>3233</v>
      </c>
      <c r="AX49" s="291">
        <f t="shared" si="12"/>
        <v>2220</v>
      </c>
      <c r="AY49" s="291">
        <f t="shared" si="12"/>
        <v>3233</v>
      </c>
      <c r="AZ49" s="291" t="e">
        <f>ROUND(#REF!,0)</f>
        <v>#REF!</v>
      </c>
      <c r="BP49" s="250">
        <v>323262533</v>
      </c>
      <c r="BY49" s="286">
        <f>BY47+BY48</f>
        <v>306.458504704066</v>
      </c>
      <c r="CD49" s="286"/>
      <c r="CF49" s="286"/>
    </row>
    <row r="50" spans="4:84" ht="18.75">
      <c r="D50" s="280"/>
      <c r="E50" s="295" t="s">
        <v>165</v>
      </c>
      <c r="F50" s="282">
        <v>1660.0532552000002</v>
      </c>
      <c r="G50" s="282">
        <v>1918.16767</v>
      </c>
      <c r="H50" s="283">
        <v>1752.1234152000002</v>
      </c>
      <c r="I50" s="282">
        <v>1988.2501999999999</v>
      </c>
      <c r="J50" s="284">
        <f t="shared" si="2"/>
        <v>166005325.52000001</v>
      </c>
      <c r="K50" s="284"/>
      <c r="L50" s="285" t="e">
        <f>F50-#REF!</f>
        <v>#REF!</v>
      </c>
      <c r="M50" s="285" t="e">
        <f>G50-#REF!</f>
        <v>#REF!</v>
      </c>
      <c r="N50" s="285" t="e">
        <f>H50-#REF!</f>
        <v>#REF!</v>
      </c>
      <c r="O50" s="285" t="e">
        <f>I49-#REF!</f>
        <v>#REF!</v>
      </c>
      <c r="P50" s="286"/>
      <c r="Q50" s="287">
        <v>690.50644</v>
      </c>
      <c r="R50" s="287">
        <v>0</v>
      </c>
      <c r="S50" s="287">
        <v>1185.5150002934799</v>
      </c>
      <c r="T50" s="287">
        <v>0</v>
      </c>
      <c r="U50" s="288"/>
      <c r="V50" s="288">
        <f t="shared" si="7"/>
        <v>969.5468152000002</v>
      </c>
      <c r="W50" s="288">
        <f t="shared" si="7"/>
        <v>1918.16767</v>
      </c>
      <c r="X50" s="288">
        <f t="shared" si="7"/>
        <v>566.60841490652024</v>
      </c>
      <c r="Y50" s="288">
        <f t="shared" ref="Y50:Y56" si="13">I49-T50</f>
        <v>2219.58248</v>
      </c>
      <c r="Z50" s="250"/>
      <c r="AA50" s="289">
        <f t="shared" si="8"/>
        <v>175.21234152000002</v>
      </c>
      <c r="AB50" s="289">
        <f t="shared" ref="AB50:AB56" si="14">I49/10</f>
        <v>221.958248</v>
      </c>
      <c r="AC50" s="250"/>
      <c r="AD50" s="250"/>
      <c r="AE50" s="250"/>
      <c r="AL50" s="247">
        <v>240.72189</v>
      </c>
      <c r="AM50" s="247"/>
      <c r="AN50" s="247"/>
      <c r="AO50" s="247">
        <f t="shared" si="9"/>
        <v>1419.3313652000002</v>
      </c>
      <c r="AP50" s="297">
        <f t="shared" si="10"/>
        <v>175.21234152000002</v>
      </c>
      <c r="AQ50" s="297">
        <f t="shared" ref="AQ50:AQ56" si="15">I49/10</f>
        <v>221.958248</v>
      </c>
      <c r="AR50" s="247">
        <v>417.24283000000003</v>
      </c>
      <c r="AS50" s="247">
        <f t="shared" si="11"/>
        <v>1334.8805852</v>
      </c>
      <c r="AV50" s="291"/>
      <c r="AW50" s="291">
        <f t="shared" si="12"/>
        <v>1660</v>
      </c>
      <c r="AX50" s="291">
        <f t="shared" si="12"/>
        <v>1918</v>
      </c>
      <c r="AY50" s="291">
        <f t="shared" si="12"/>
        <v>1752</v>
      </c>
      <c r="AZ50" s="291">
        <f t="shared" ref="AZ50:AZ55" si="16">ROUND(I49,0)</f>
        <v>2220</v>
      </c>
      <c r="BP50" s="250">
        <v>166005325.52000001</v>
      </c>
      <c r="BY50" s="354">
        <f>11688.747278/100</f>
        <v>116.88747278000001</v>
      </c>
      <c r="CD50" s="286"/>
      <c r="CF50" s="286"/>
    </row>
    <row r="51" spans="4:84" ht="18.75">
      <c r="D51" s="280"/>
      <c r="E51" s="295" t="s">
        <v>166</v>
      </c>
      <c r="F51" s="282">
        <v>2203.6775859000008</v>
      </c>
      <c r="G51" s="282">
        <f>232609275.53/10^5</f>
        <v>2326.0927553000001</v>
      </c>
      <c r="H51" s="283">
        <v>2195.3517859000008</v>
      </c>
      <c r="I51" s="282">
        <v>2319.4281348999998</v>
      </c>
      <c r="J51" s="284">
        <f t="shared" si="2"/>
        <v>220367758.59000009</v>
      </c>
      <c r="K51" s="284"/>
      <c r="L51" s="285" t="e">
        <f>F51-#REF!</f>
        <v>#REF!</v>
      </c>
      <c r="M51" s="285" t="e">
        <f>G51-#REF!</f>
        <v>#REF!</v>
      </c>
      <c r="N51" s="285" t="e">
        <f>H51-#REF!</f>
        <v>#REF!</v>
      </c>
      <c r="O51" s="285" t="e">
        <f>I50-#REF!</f>
        <v>#REF!</v>
      </c>
      <c r="P51" s="286"/>
      <c r="Q51" s="355">
        <v>4531.9418168399998</v>
      </c>
      <c r="R51" s="355">
        <v>3201.1120109600001</v>
      </c>
      <c r="S51" s="355">
        <v>4668.7662868400002</v>
      </c>
      <c r="T51" s="355">
        <v>3160.7636989600001</v>
      </c>
      <c r="U51" s="356"/>
      <c r="V51" s="288">
        <f t="shared" si="7"/>
        <v>-2328.2642309399989</v>
      </c>
      <c r="W51" s="288">
        <f t="shared" si="7"/>
        <v>-875.01925566</v>
      </c>
      <c r="X51" s="288">
        <f t="shared" si="7"/>
        <v>-2473.4145009399995</v>
      </c>
      <c r="Y51" s="288">
        <f t="shared" si="13"/>
        <v>-1172.5134989600001</v>
      </c>
      <c r="Z51" s="250"/>
      <c r="AA51" s="289">
        <f t="shared" si="8"/>
        <v>219.53517859000007</v>
      </c>
      <c r="AB51" s="289">
        <f t="shared" si="14"/>
        <v>198.82501999999999</v>
      </c>
      <c r="AC51" s="250"/>
      <c r="AD51" s="250"/>
      <c r="AE51" s="250"/>
      <c r="AL51" s="247">
        <v>3142.43366784</v>
      </c>
      <c r="AM51" s="247"/>
      <c r="AN51" s="247"/>
      <c r="AO51" s="247">
        <f t="shared" si="9"/>
        <v>-938.75608193999915</v>
      </c>
      <c r="AP51" s="290">
        <f t="shared" si="10"/>
        <v>219.53517859000007</v>
      </c>
      <c r="AQ51" s="290">
        <f t="shared" si="15"/>
        <v>198.82501999999999</v>
      </c>
      <c r="AR51" s="247">
        <v>3146.5833998399999</v>
      </c>
      <c r="AS51" s="247">
        <f t="shared" si="11"/>
        <v>-951.23161393999908</v>
      </c>
      <c r="AV51" s="291"/>
      <c r="AW51" s="291">
        <f t="shared" si="12"/>
        <v>2204</v>
      </c>
      <c r="AX51" s="291">
        <f t="shared" si="12"/>
        <v>2326</v>
      </c>
      <c r="AY51" s="291">
        <f t="shared" si="12"/>
        <v>2195</v>
      </c>
      <c r="AZ51" s="291">
        <f t="shared" si="16"/>
        <v>1988</v>
      </c>
      <c r="BE51" s="291">
        <f>H51+H54+H63+H64+H66</f>
        <v>14901.746731479445</v>
      </c>
      <c r="BF51" s="291">
        <f>I51+I54+I63+I64+I66</f>
        <v>13774.492339977289</v>
      </c>
      <c r="BP51" s="250">
        <v>220367758.59000006</v>
      </c>
      <c r="BY51" s="286">
        <f>BY49-BY50</f>
        <v>189.57103192406601</v>
      </c>
      <c r="BZ51" s="246" t="s">
        <v>167</v>
      </c>
      <c r="CD51" s="286"/>
      <c r="CF51" s="286"/>
    </row>
    <row r="52" spans="4:84" ht="18.75">
      <c r="D52" s="280"/>
      <c r="E52" s="299" t="s">
        <v>168</v>
      </c>
      <c r="F52" s="357">
        <v>1364.99494</v>
      </c>
      <c r="G52" s="357">
        <v>577.43546000000003</v>
      </c>
      <c r="H52" s="358">
        <v>1678.95119</v>
      </c>
      <c r="I52" s="282">
        <v>838.24456999999995</v>
      </c>
      <c r="J52" s="284">
        <f t="shared" si="2"/>
        <v>136499494</v>
      </c>
      <c r="K52" s="359"/>
      <c r="L52" s="285" t="e">
        <f>F52-#REF!</f>
        <v>#REF!</v>
      </c>
      <c r="M52" s="285" t="e">
        <f>G52-#REF!</f>
        <v>#REF!</v>
      </c>
      <c r="N52" s="285" t="e">
        <f>H52-#REF!</f>
        <v>#REF!</v>
      </c>
      <c r="O52" s="285" t="e">
        <f>I51-#REF!</f>
        <v>#REF!</v>
      </c>
      <c r="P52" s="286"/>
      <c r="Q52" s="360">
        <v>495.22462000000002</v>
      </c>
      <c r="R52" s="360">
        <v>523.76212124095196</v>
      </c>
      <c r="S52" s="360">
        <v>648.46996000000001</v>
      </c>
      <c r="T52" s="360">
        <v>661.94964000000004</v>
      </c>
      <c r="U52" s="361"/>
      <c r="V52" s="288">
        <f t="shared" si="7"/>
        <v>869.77032000000008</v>
      </c>
      <c r="W52" s="288">
        <f t="shared" si="7"/>
        <v>53.673338759048079</v>
      </c>
      <c r="X52" s="288">
        <f t="shared" si="7"/>
        <v>1030.4812299999999</v>
      </c>
      <c r="Y52" s="288">
        <f t="shared" si="13"/>
        <v>1657.4784948999998</v>
      </c>
      <c r="Z52" s="250"/>
      <c r="AA52" s="289">
        <f t="shared" si="8"/>
        <v>167.89511899999999</v>
      </c>
      <c r="AB52" s="289">
        <f t="shared" si="14"/>
        <v>231.94281348999999</v>
      </c>
      <c r="AC52" s="250"/>
      <c r="AD52" s="250"/>
      <c r="AE52" s="250"/>
      <c r="AL52" s="247">
        <v>599.20761000000005</v>
      </c>
      <c r="AM52" s="247"/>
      <c r="AN52" s="247"/>
      <c r="AO52" s="247">
        <f t="shared" si="9"/>
        <v>765.78733</v>
      </c>
      <c r="AP52" s="290">
        <f t="shared" si="10"/>
        <v>167.89511899999999</v>
      </c>
      <c r="AQ52" s="290">
        <f t="shared" si="15"/>
        <v>231.94281348999999</v>
      </c>
      <c r="AR52" s="247">
        <v>816.86564999999996</v>
      </c>
      <c r="AS52" s="247">
        <f t="shared" si="11"/>
        <v>862.08554000000004</v>
      </c>
      <c r="AV52" s="291"/>
      <c r="AW52" s="291">
        <f t="shared" si="12"/>
        <v>1365</v>
      </c>
      <c r="AX52" s="291">
        <f t="shared" si="12"/>
        <v>577</v>
      </c>
      <c r="AY52" s="291">
        <f t="shared" si="12"/>
        <v>1679</v>
      </c>
      <c r="AZ52" s="291">
        <f t="shared" si="16"/>
        <v>2319</v>
      </c>
      <c r="BE52" s="291"/>
      <c r="BF52" s="291"/>
      <c r="BP52" s="250">
        <v>136499494</v>
      </c>
      <c r="CD52" s="286"/>
      <c r="CF52" s="286"/>
    </row>
    <row r="53" spans="4:84" ht="18.75">
      <c r="D53" s="280"/>
      <c r="E53" s="281" t="s">
        <v>169</v>
      </c>
      <c r="F53" s="282">
        <v>0</v>
      </c>
      <c r="G53" s="282">
        <v>0</v>
      </c>
      <c r="H53" s="283">
        <v>953.50022747481364</v>
      </c>
      <c r="I53" s="282">
        <v>723.53569871528202</v>
      </c>
      <c r="J53" s="284">
        <f t="shared" si="2"/>
        <v>0</v>
      </c>
      <c r="K53" s="284"/>
      <c r="L53" s="285" t="e">
        <f>F53-#REF!</f>
        <v>#REF!</v>
      </c>
      <c r="M53" s="285" t="e">
        <f>G53-#REF!</f>
        <v>#REF!</v>
      </c>
      <c r="N53" s="285" t="e">
        <f>H53-#REF!</f>
        <v>#REF!</v>
      </c>
      <c r="O53" s="285" t="e">
        <f>I52-#REF!</f>
        <v>#REF!</v>
      </c>
      <c r="P53" s="286"/>
      <c r="Q53" s="287">
        <v>0</v>
      </c>
      <c r="R53" s="287">
        <v>0</v>
      </c>
      <c r="S53" s="287">
        <v>359.04299307446399</v>
      </c>
      <c r="T53" s="287">
        <v>810.49104999999997</v>
      </c>
      <c r="U53" s="288"/>
      <c r="V53" s="288">
        <f t="shared" si="7"/>
        <v>0</v>
      </c>
      <c r="W53" s="288">
        <f t="shared" si="7"/>
        <v>0</v>
      </c>
      <c r="X53" s="288">
        <f t="shared" si="7"/>
        <v>594.45723440034965</v>
      </c>
      <c r="Y53" s="288">
        <f t="shared" si="13"/>
        <v>27.75351999999998</v>
      </c>
      <c r="Z53" s="250"/>
      <c r="AA53" s="289">
        <f t="shared" si="8"/>
        <v>95.350022747481361</v>
      </c>
      <c r="AB53" s="289">
        <f t="shared" si="14"/>
        <v>83.824456999999995</v>
      </c>
      <c r="AC53" s="250"/>
      <c r="AD53" s="250"/>
      <c r="AE53" s="250"/>
      <c r="AL53" s="247">
        <v>0</v>
      </c>
      <c r="AM53" s="247"/>
      <c r="AN53" s="247"/>
      <c r="AO53" s="247">
        <f t="shared" si="9"/>
        <v>0</v>
      </c>
      <c r="AP53" s="290">
        <f t="shared" si="10"/>
        <v>95.350022747481361</v>
      </c>
      <c r="AQ53" s="290">
        <f t="shared" si="15"/>
        <v>83.824456999999995</v>
      </c>
      <c r="AR53" s="247">
        <v>414.40917879238799</v>
      </c>
      <c r="AS53" s="247">
        <f t="shared" si="11"/>
        <v>539.09104868242571</v>
      </c>
      <c r="AV53" s="291"/>
      <c r="AW53" s="291">
        <f t="shared" si="12"/>
        <v>0</v>
      </c>
      <c r="AX53" s="291">
        <f t="shared" si="12"/>
        <v>0</v>
      </c>
      <c r="AY53" s="291">
        <f t="shared" si="12"/>
        <v>954</v>
      </c>
      <c r="AZ53" s="291">
        <f t="shared" si="16"/>
        <v>838</v>
      </c>
      <c r="BE53" s="291">
        <f>BE44-BE51</f>
        <v>-3217.5917918000014</v>
      </c>
      <c r="BF53" s="291">
        <f>BF44-BF51</f>
        <v>-3216.259401404579</v>
      </c>
      <c r="BP53" s="250">
        <v>0</v>
      </c>
      <c r="CD53" s="286"/>
      <c r="CF53" s="286"/>
    </row>
    <row r="54" spans="4:84" ht="18.75">
      <c r="D54" s="280"/>
      <c r="E54" s="299" t="s">
        <v>170</v>
      </c>
      <c r="F54" s="282">
        <v>1007.3995034999999</v>
      </c>
      <c r="G54" s="282">
        <v>889.12914780457879</v>
      </c>
      <c r="H54" s="283">
        <v>1007.3995034999999</v>
      </c>
      <c r="I54" s="362">
        <v>889.54224780457901</v>
      </c>
      <c r="J54" s="284">
        <f t="shared" si="2"/>
        <v>100739950.34999999</v>
      </c>
      <c r="K54" s="284"/>
      <c r="L54" s="285" t="e">
        <f>F54-#REF!</f>
        <v>#REF!</v>
      </c>
      <c r="M54" s="285" t="e">
        <f>G54-#REF!</f>
        <v>#REF!</v>
      </c>
      <c r="N54" s="285" t="e">
        <f>H54-#REF!</f>
        <v>#REF!</v>
      </c>
      <c r="O54" s="285" t="e">
        <f>I53-#REF!</f>
        <v>#REF!</v>
      </c>
      <c r="P54" s="286"/>
      <c r="Q54" s="287">
        <v>509.386270658527</v>
      </c>
      <c r="R54" s="287">
        <v>534.700901895632</v>
      </c>
      <c r="S54" s="287">
        <v>605.71368065852698</v>
      </c>
      <c r="T54" s="287">
        <v>666.93866189563198</v>
      </c>
      <c r="U54" s="288"/>
      <c r="V54" s="288">
        <f t="shared" si="7"/>
        <v>498.01323284147293</v>
      </c>
      <c r="W54" s="288">
        <f t="shared" si="7"/>
        <v>354.42824590894679</v>
      </c>
      <c r="X54" s="288">
        <f t="shared" si="7"/>
        <v>401.68582284147294</v>
      </c>
      <c r="Y54" s="288">
        <f t="shared" si="13"/>
        <v>56.597036819650043</v>
      </c>
      <c r="Z54" s="250"/>
      <c r="AA54" s="289">
        <f t="shared" si="8"/>
        <v>100.73995034999999</v>
      </c>
      <c r="AB54" s="289">
        <f t="shared" si="14"/>
        <v>72.353569871528208</v>
      </c>
      <c r="AC54" s="250"/>
      <c r="AD54" s="250"/>
      <c r="AE54" s="250"/>
      <c r="AL54" s="247">
        <v>200.51429440000001</v>
      </c>
      <c r="AM54" s="247"/>
      <c r="AN54" s="247"/>
      <c r="AO54" s="247">
        <f t="shared" si="9"/>
        <v>806.88520909999988</v>
      </c>
      <c r="AP54" s="290">
        <f t="shared" si="10"/>
        <v>100.73995034999999</v>
      </c>
      <c r="AQ54" s="290">
        <f t="shared" si="15"/>
        <v>72.353569871528208</v>
      </c>
      <c r="AR54" s="247">
        <v>238.80935439999999</v>
      </c>
      <c r="AS54" s="247">
        <f t="shared" si="11"/>
        <v>768.59014909999996</v>
      </c>
      <c r="AV54" s="291"/>
      <c r="AW54" s="291">
        <f t="shared" si="12"/>
        <v>1007</v>
      </c>
      <c r="AX54" s="291">
        <f t="shared" si="12"/>
        <v>889</v>
      </c>
      <c r="AY54" s="291">
        <f t="shared" si="12"/>
        <v>1007</v>
      </c>
      <c r="AZ54" s="291">
        <f t="shared" si="16"/>
        <v>724</v>
      </c>
      <c r="BP54" s="250">
        <v>100739950.34999999</v>
      </c>
      <c r="CD54" s="286"/>
      <c r="CF54" s="286"/>
    </row>
    <row r="55" spans="4:84" ht="18.75" customHeight="1">
      <c r="D55" s="280"/>
      <c r="E55" s="341" t="s">
        <v>171</v>
      </c>
      <c r="F55" s="302">
        <f t="array" ref="F55">SUM(ROUND(F49:F54,0))</f>
        <v>9469</v>
      </c>
      <c r="G55" s="302">
        <f t="array" ref="G55">SUM(ROUND(G49:G54,0))</f>
        <v>7930</v>
      </c>
      <c r="H55" s="302">
        <f t="array" ref="H55">SUM(ROUND(H49:H54,0))</f>
        <v>10820</v>
      </c>
      <c r="I55" s="302">
        <v>8979</v>
      </c>
      <c r="J55" s="284">
        <f t="shared" si="2"/>
        <v>946900000</v>
      </c>
      <c r="K55" s="303"/>
      <c r="L55" s="285" t="e">
        <f>F55-#REF!</f>
        <v>#REF!</v>
      </c>
      <c r="M55" s="285" t="e">
        <f>G55-#REF!</f>
        <v>#REF!</v>
      </c>
      <c r="N55" s="285" t="e">
        <f>H55-#REF!</f>
        <v>#REF!</v>
      </c>
      <c r="O55" s="285" t="e">
        <f>I54-#REF!</f>
        <v>#REF!</v>
      </c>
      <c r="P55" s="286"/>
      <c r="Q55" s="304">
        <v>9581.7002574985308</v>
      </c>
      <c r="R55" s="304">
        <v>7969.6723550965798</v>
      </c>
      <c r="S55" s="304">
        <v>10822.1490308665</v>
      </c>
      <c r="T55" s="347">
        <v>9010.2603708556308</v>
      </c>
      <c r="U55" s="305"/>
      <c r="V55" s="288">
        <f t="shared" si="7"/>
        <v>-112.70025749853085</v>
      </c>
      <c r="W55" s="288">
        <f t="shared" si="7"/>
        <v>-39.672355096579849</v>
      </c>
      <c r="X55" s="288">
        <f t="shared" si="7"/>
        <v>-2.1490308664997428</v>
      </c>
      <c r="Y55" s="288">
        <f t="shared" si="13"/>
        <v>-8120.7181230510514</v>
      </c>
      <c r="Z55" s="250"/>
      <c r="AA55" s="289">
        <f t="shared" si="8"/>
        <v>1082</v>
      </c>
      <c r="AB55" s="289">
        <f t="shared" si="14"/>
        <v>88.954224780457906</v>
      </c>
      <c r="AC55" s="250"/>
      <c r="AD55" s="250"/>
      <c r="AE55" s="250"/>
      <c r="AL55" s="247">
        <v>11092.840462239999</v>
      </c>
      <c r="AM55" s="247"/>
      <c r="AN55" s="247"/>
      <c r="AO55" s="247">
        <f t="shared" si="9"/>
        <v>-1623.8404622399994</v>
      </c>
      <c r="AP55" s="290">
        <f t="shared" si="10"/>
        <v>1082</v>
      </c>
      <c r="AQ55" s="290">
        <f t="shared" si="15"/>
        <v>88.954224780457906</v>
      </c>
      <c r="AR55" s="247">
        <v>11943.873413032399</v>
      </c>
      <c r="AS55" s="247">
        <f t="shared" si="11"/>
        <v>-1123.8734130323992</v>
      </c>
      <c r="AV55" s="291"/>
      <c r="AW55" s="291">
        <f t="shared" si="12"/>
        <v>9469</v>
      </c>
      <c r="AX55" s="291">
        <f t="shared" si="12"/>
        <v>7930</v>
      </c>
      <c r="AY55" s="291">
        <f t="shared" si="12"/>
        <v>10820</v>
      </c>
      <c r="AZ55" s="291">
        <f t="shared" si="16"/>
        <v>890</v>
      </c>
      <c r="BE55" s="291">
        <v>24.77683</v>
      </c>
      <c r="BF55" s="291">
        <v>26.502680000000002</v>
      </c>
      <c r="BG55" s="246" t="s">
        <v>172</v>
      </c>
      <c r="BP55" s="250">
        <v>946875061.46000004</v>
      </c>
      <c r="CD55" s="286"/>
      <c r="CF55" s="286"/>
    </row>
    <row r="56" spans="4:84" ht="9.9499999999999993" customHeight="1">
      <c r="D56" s="280"/>
      <c r="E56" s="281"/>
      <c r="F56" s="306"/>
      <c r="G56" s="306"/>
      <c r="H56" s="307"/>
      <c r="I56" s="363"/>
      <c r="J56" s="284">
        <f t="shared" si="2"/>
        <v>0</v>
      </c>
      <c r="K56" s="303"/>
      <c r="L56" s="285" t="e">
        <f>F56-#REF!</f>
        <v>#REF!</v>
      </c>
      <c r="M56" s="285" t="e">
        <f>G56-#REF!</f>
        <v>#REF!</v>
      </c>
      <c r="N56" s="285" t="e">
        <f>H56-#REF!</f>
        <v>#REF!</v>
      </c>
      <c r="O56" s="285" t="e">
        <f>I55-#REF!</f>
        <v>#REF!</v>
      </c>
      <c r="Q56" s="310"/>
      <c r="R56" s="310"/>
      <c r="S56" s="310"/>
      <c r="T56" s="310"/>
      <c r="U56" s="311"/>
      <c r="V56" s="288">
        <f t="shared" si="7"/>
        <v>0</v>
      </c>
      <c r="W56" s="288">
        <f t="shared" si="7"/>
        <v>0</v>
      </c>
      <c r="X56" s="288">
        <f t="shared" si="7"/>
        <v>0</v>
      </c>
      <c r="Y56" s="288">
        <f t="shared" si="13"/>
        <v>8979</v>
      </c>
      <c r="Z56" s="250"/>
      <c r="AA56" s="289">
        <f t="shared" si="8"/>
        <v>0</v>
      </c>
      <c r="AB56" s="289">
        <f t="shared" si="14"/>
        <v>897.9</v>
      </c>
      <c r="AC56" s="250"/>
      <c r="AD56" s="250"/>
      <c r="AE56" s="250"/>
      <c r="AL56" s="247"/>
      <c r="AM56" s="247"/>
      <c r="AN56" s="247"/>
      <c r="AO56" s="247">
        <f t="shared" si="9"/>
        <v>0</v>
      </c>
      <c r="AP56" s="290">
        <f t="shared" si="10"/>
        <v>0</v>
      </c>
      <c r="AQ56" s="290">
        <f t="shared" si="15"/>
        <v>897.9</v>
      </c>
      <c r="AR56" s="247"/>
      <c r="AS56" s="247">
        <f t="shared" si="11"/>
        <v>0</v>
      </c>
      <c r="AV56" s="291"/>
      <c r="AW56" s="291"/>
      <c r="AX56" s="291"/>
      <c r="AY56" s="291"/>
      <c r="AZ56" s="291"/>
      <c r="BP56" s="250">
        <v>0</v>
      </c>
      <c r="CD56" s="286"/>
      <c r="CF56" s="286"/>
    </row>
    <row r="57" spans="4:84" ht="18.75">
      <c r="D57" s="272" t="s">
        <v>173</v>
      </c>
      <c r="E57" s="364" t="s">
        <v>174</v>
      </c>
      <c r="F57" s="306"/>
      <c r="G57" s="306"/>
      <c r="H57" s="307"/>
      <c r="I57" s="306"/>
      <c r="J57" s="284">
        <f t="shared" si="2"/>
        <v>0</v>
      </c>
      <c r="K57" s="303"/>
      <c r="L57" s="285" t="e">
        <f>F57-#REF!</f>
        <v>#REF!</v>
      </c>
      <c r="M57" s="285" t="e">
        <f>G57-#REF!</f>
        <v>#REF!</v>
      </c>
      <c r="N57" s="285" t="e">
        <f>H57-#REF!</f>
        <v>#REF!</v>
      </c>
      <c r="O57" s="285" t="e">
        <f>I57-#REF!</f>
        <v>#REF!</v>
      </c>
      <c r="Q57" s="310"/>
      <c r="R57" s="310"/>
      <c r="S57" s="310"/>
      <c r="T57" s="310"/>
      <c r="U57" s="311"/>
      <c r="V57" s="288">
        <f t="shared" si="7"/>
        <v>0</v>
      </c>
      <c r="W57" s="288">
        <f t="shared" si="7"/>
        <v>0</v>
      </c>
      <c r="X57" s="288">
        <f t="shared" si="7"/>
        <v>0</v>
      </c>
      <c r="Y57" s="288">
        <f t="shared" si="7"/>
        <v>0</v>
      </c>
      <c r="Z57" s="250"/>
      <c r="AA57" s="289">
        <f t="shared" si="8"/>
        <v>0</v>
      </c>
      <c r="AB57" s="289">
        <f t="shared" si="8"/>
        <v>0</v>
      </c>
      <c r="AC57" s="250"/>
      <c r="AD57" s="250"/>
      <c r="AE57" s="250"/>
      <c r="AL57" s="247"/>
      <c r="AM57" s="247"/>
      <c r="AN57" s="247"/>
      <c r="AO57" s="247">
        <f t="shared" si="9"/>
        <v>0</v>
      </c>
      <c r="AP57" s="290">
        <f t="shared" si="10"/>
        <v>0</v>
      </c>
      <c r="AQ57" s="290">
        <f t="shared" si="10"/>
        <v>0</v>
      </c>
      <c r="AR57" s="247"/>
      <c r="AS57" s="247">
        <f t="shared" si="11"/>
        <v>0</v>
      </c>
      <c r="AV57" s="291"/>
      <c r="AW57" s="291"/>
      <c r="AX57" s="291"/>
      <c r="AY57" s="291"/>
      <c r="AZ57" s="291"/>
      <c r="BE57" s="291">
        <v>25.822310000000002</v>
      </c>
      <c r="BF57" s="291">
        <v>29.19153</v>
      </c>
      <c r="BG57" s="246" t="s">
        <v>175</v>
      </c>
      <c r="BP57" s="250">
        <v>0</v>
      </c>
      <c r="CD57" s="286"/>
      <c r="CF57" s="286"/>
    </row>
    <row r="58" spans="4:84" ht="18.75">
      <c r="D58" s="365"/>
      <c r="E58" s="294" t="s">
        <v>162</v>
      </c>
      <c r="F58" s="306"/>
      <c r="G58" s="306"/>
      <c r="H58" s="307"/>
      <c r="I58" s="306"/>
      <c r="J58" s="284">
        <f t="shared" si="2"/>
        <v>0</v>
      </c>
      <c r="K58" s="303"/>
      <c r="L58" s="285" t="e">
        <f>F58-#REF!</f>
        <v>#REF!</v>
      </c>
      <c r="M58" s="285" t="e">
        <f>G58-#REF!</f>
        <v>#REF!</v>
      </c>
      <c r="N58" s="285" t="e">
        <f>H58-#REF!</f>
        <v>#REF!</v>
      </c>
      <c r="O58" s="285" t="e">
        <f>I58-#REF!</f>
        <v>#REF!</v>
      </c>
      <c r="Q58" s="310"/>
      <c r="R58" s="310"/>
      <c r="S58" s="310"/>
      <c r="T58" s="310"/>
      <c r="U58" s="311"/>
      <c r="V58" s="288">
        <f t="shared" si="7"/>
        <v>0</v>
      </c>
      <c r="W58" s="288">
        <f t="shared" si="7"/>
        <v>0</v>
      </c>
      <c r="X58" s="288">
        <f t="shared" si="7"/>
        <v>0</v>
      </c>
      <c r="Y58" s="288">
        <f t="shared" si="7"/>
        <v>0</v>
      </c>
      <c r="Z58" s="250"/>
      <c r="AA58" s="289">
        <f t="shared" si="8"/>
        <v>0</v>
      </c>
      <c r="AB58" s="289">
        <f t="shared" si="8"/>
        <v>0</v>
      </c>
      <c r="AC58" s="250"/>
      <c r="AD58" s="250"/>
      <c r="AE58" s="250"/>
      <c r="AL58" s="247"/>
      <c r="AM58" s="247"/>
      <c r="AN58" s="247"/>
      <c r="AO58" s="247">
        <f t="shared" si="9"/>
        <v>0</v>
      </c>
      <c r="AP58" s="290">
        <f t="shared" si="10"/>
        <v>0</v>
      </c>
      <c r="AQ58" s="290">
        <f t="shared" si="10"/>
        <v>0</v>
      </c>
      <c r="AR58" s="247"/>
      <c r="AS58" s="247">
        <f t="shared" si="11"/>
        <v>0</v>
      </c>
      <c r="AV58" s="291"/>
      <c r="AW58" s="291"/>
      <c r="AX58" s="291"/>
      <c r="AY58" s="291"/>
      <c r="AZ58" s="291"/>
      <c r="BE58" s="291">
        <v>0</v>
      </c>
      <c r="BF58" s="291">
        <v>0</v>
      </c>
      <c r="BG58" s="246" t="s">
        <v>176</v>
      </c>
      <c r="BP58" s="250">
        <v>0</v>
      </c>
      <c r="CD58" s="286"/>
      <c r="CF58" s="286"/>
    </row>
    <row r="59" spans="4:84" ht="18.75">
      <c r="D59" s="266"/>
      <c r="E59" s="366" t="s">
        <v>164</v>
      </c>
      <c r="F59" s="282">
        <v>1984.3571300000001</v>
      </c>
      <c r="G59" s="282">
        <v>5834.3038454999996</v>
      </c>
      <c r="H59" s="283">
        <v>1984.3571300000001</v>
      </c>
      <c r="I59" s="282">
        <v>5834.3038399999996</v>
      </c>
      <c r="J59" s="284">
        <f t="shared" si="2"/>
        <v>198435713</v>
      </c>
      <c r="K59" s="284">
        <f>20000/100</f>
        <v>200</v>
      </c>
      <c r="L59" s="285" t="e">
        <f>F59-#REF!</f>
        <v>#REF!</v>
      </c>
      <c r="M59" s="285" t="e">
        <f>G59-#REF!</f>
        <v>#REF!</v>
      </c>
      <c r="N59" s="285" t="e">
        <f>H59-#REF!</f>
        <v>#REF!</v>
      </c>
      <c r="O59" s="285" t="e">
        <f>#REF!-#REF!</f>
        <v>#REF!</v>
      </c>
      <c r="Q59" s="287">
        <v>727.26388999999995</v>
      </c>
      <c r="R59" s="287">
        <v>5266.1727977</v>
      </c>
      <c r="S59" s="287">
        <v>727.26388099999997</v>
      </c>
      <c r="T59" s="287">
        <v>1396.1727900000001</v>
      </c>
      <c r="U59" s="288"/>
      <c r="V59" s="288">
        <f t="shared" si="7"/>
        <v>1257.0932400000002</v>
      </c>
      <c r="W59" s="288">
        <f t="shared" si="7"/>
        <v>568.13104779999958</v>
      </c>
      <c r="X59" s="288">
        <f t="shared" si="7"/>
        <v>1257.093249</v>
      </c>
      <c r="Y59" s="288" t="e">
        <f>#REF!-T59</f>
        <v>#REF!</v>
      </c>
      <c r="Z59" s="250"/>
      <c r="AA59" s="289">
        <f t="shared" si="8"/>
        <v>198.43571300000002</v>
      </c>
      <c r="AB59" s="289" t="e">
        <f>#REF!/10</f>
        <v>#REF!</v>
      </c>
      <c r="AC59" s="250"/>
      <c r="AD59" s="250"/>
      <c r="AE59" s="250"/>
      <c r="AL59" s="247">
        <v>3478.8990899999999</v>
      </c>
      <c r="AM59" s="247"/>
      <c r="AN59" s="247"/>
      <c r="AO59" s="247">
        <f t="shared" si="9"/>
        <v>-1494.5419599999998</v>
      </c>
      <c r="AP59" s="297">
        <f t="shared" si="10"/>
        <v>198.43571300000002</v>
      </c>
      <c r="AQ59" s="297" t="e">
        <f>#REF!/10</f>
        <v>#REF!</v>
      </c>
      <c r="AR59" s="247">
        <v>3478.8990899999999</v>
      </c>
      <c r="AS59" s="247">
        <f t="shared" si="11"/>
        <v>-1494.5419599999998</v>
      </c>
      <c r="AV59" s="291"/>
      <c r="AW59" s="291">
        <f t="shared" si="12"/>
        <v>1984</v>
      </c>
      <c r="AX59" s="291">
        <f t="shared" si="12"/>
        <v>5834</v>
      </c>
      <c r="AY59" s="291">
        <f t="shared" si="12"/>
        <v>1984</v>
      </c>
      <c r="AZ59" s="291" t="e">
        <f>ROUND(#REF!,0)</f>
        <v>#REF!</v>
      </c>
      <c r="BE59" s="291"/>
      <c r="BF59" s="291"/>
      <c r="BP59" s="250">
        <v>198435713</v>
      </c>
      <c r="CD59" s="286"/>
      <c r="CF59" s="286"/>
    </row>
    <row r="60" spans="4:84" ht="18.75">
      <c r="D60" s="266"/>
      <c r="E60" s="366" t="s">
        <v>165</v>
      </c>
      <c r="F60" s="282">
        <v>640.75751000000002</v>
      </c>
      <c r="G60" s="282">
        <v>483.00878600000004</v>
      </c>
      <c r="H60" s="283">
        <v>674.79727000000003</v>
      </c>
      <c r="I60" s="282">
        <v>464.77343999999999</v>
      </c>
      <c r="J60" s="284">
        <f t="shared" si="2"/>
        <v>64075751</v>
      </c>
      <c r="K60" s="284"/>
      <c r="L60" s="285" t="e">
        <f>F60-#REF!</f>
        <v>#REF!</v>
      </c>
      <c r="M60" s="285" t="e">
        <f>G60-#REF!</f>
        <v>#REF!</v>
      </c>
      <c r="N60" s="285" t="e">
        <f>H60-#REF!</f>
        <v>#REF!</v>
      </c>
      <c r="O60" s="285" t="e">
        <f>I59-#REF!</f>
        <v>#REF!</v>
      </c>
      <c r="Q60" s="287">
        <v>620.33038999999997</v>
      </c>
      <c r="R60" s="287">
        <v>0</v>
      </c>
      <c r="S60" s="287">
        <v>786.12832000000003</v>
      </c>
      <c r="T60" s="287">
        <v>0</v>
      </c>
      <c r="U60" s="288"/>
      <c r="V60" s="288">
        <f t="shared" si="7"/>
        <v>20.427120000000059</v>
      </c>
      <c r="W60" s="288">
        <f t="shared" si="7"/>
        <v>483.00878600000004</v>
      </c>
      <c r="X60" s="288">
        <f t="shared" si="7"/>
        <v>-111.33105</v>
      </c>
      <c r="Y60" s="288">
        <f t="shared" ref="Y60:Y68" si="17">I59-T60</f>
        <v>5834.3038399999996</v>
      </c>
      <c r="Z60" s="250"/>
      <c r="AA60" s="289">
        <f t="shared" si="8"/>
        <v>67.479726999999997</v>
      </c>
      <c r="AB60" s="289">
        <f t="shared" ref="AB60:AB68" si="18">I59/10</f>
        <v>583.430384</v>
      </c>
      <c r="AC60" s="250"/>
      <c r="AD60" s="250"/>
      <c r="AE60" s="250"/>
      <c r="AL60" s="247">
        <v>683.72820999999999</v>
      </c>
      <c r="AM60" s="247"/>
      <c r="AN60" s="247"/>
      <c r="AO60" s="247">
        <f t="shared" si="9"/>
        <v>-42.970699999999965</v>
      </c>
      <c r="AP60" s="297">
        <f t="shared" si="10"/>
        <v>67.479726999999997</v>
      </c>
      <c r="AQ60" s="297">
        <f t="shared" ref="AQ60:AQ68" si="19">I59/10</f>
        <v>583.430384</v>
      </c>
      <c r="AR60" s="247">
        <v>812.78598</v>
      </c>
      <c r="AS60" s="247">
        <f t="shared" si="11"/>
        <v>-137.98870999999997</v>
      </c>
      <c r="AV60" s="291"/>
      <c r="AW60" s="291">
        <f t="shared" si="12"/>
        <v>641</v>
      </c>
      <c r="AX60" s="291">
        <f t="shared" si="12"/>
        <v>483</v>
      </c>
      <c r="AY60" s="291">
        <f t="shared" si="12"/>
        <v>675</v>
      </c>
      <c r="AZ60" s="291">
        <f>ROUND(I59,0)</f>
        <v>5834</v>
      </c>
      <c r="BE60" s="291">
        <f>BE55+BE57+BE58</f>
        <v>50.599140000000006</v>
      </c>
      <c r="BF60" s="291">
        <f>BF55+BF57+BF58</f>
        <v>55.694209999999998</v>
      </c>
      <c r="BP60" s="250">
        <v>64075751</v>
      </c>
      <c r="CD60" s="286"/>
      <c r="CF60" s="286"/>
    </row>
    <row r="61" spans="4:84" ht="18.75">
      <c r="D61" s="266"/>
      <c r="E61" s="295" t="s">
        <v>177</v>
      </c>
      <c r="F61" s="282"/>
      <c r="G61" s="282"/>
      <c r="H61" s="283"/>
      <c r="I61" s="315"/>
      <c r="J61" s="284">
        <f t="shared" si="2"/>
        <v>0</v>
      </c>
      <c r="K61" s="284"/>
      <c r="L61" s="285" t="e">
        <f>F61-#REF!</f>
        <v>#REF!</v>
      </c>
      <c r="M61" s="285" t="e">
        <f>G61-#REF!</f>
        <v>#REF!</v>
      </c>
      <c r="N61" s="285" t="e">
        <f>H61-#REF!</f>
        <v>#REF!</v>
      </c>
      <c r="O61" s="285" t="e">
        <f>I60-#REF!</f>
        <v>#REF!</v>
      </c>
      <c r="Q61" s="287"/>
      <c r="R61" s="287"/>
      <c r="S61" s="287"/>
      <c r="T61" s="287"/>
      <c r="U61" s="288"/>
      <c r="V61" s="288">
        <f t="shared" si="7"/>
        <v>0</v>
      </c>
      <c r="W61" s="288">
        <f t="shared" si="7"/>
        <v>0</v>
      </c>
      <c r="X61" s="288">
        <f t="shared" si="7"/>
        <v>0</v>
      </c>
      <c r="Y61" s="288">
        <f t="shared" si="17"/>
        <v>464.77343999999999</v>
      </c>
      <c r="Z61" s="250"/>
      <c r="AA61" s="289">
        <f t="shared" si="8"/>
        <v>0</v>
      </c>
      <c r="AB61" s="289">
        <f t="shared" si="18"/>
        <v>46.477344000000002</v>
      </c>
      <c r="AC61" s="250"/>
      <c r="AD61" s="250"/>
      <c r="AE61" s="250"/>
      <c r="AL61" s="247"/>
      <c r="AM61" s="247"/>
      <c r="AN61" s="247"/>
      <c r="AO61" s="247">
        <f t="shared" si="9"/>
        <v>0</v>
      </c>
      <c r="AP61" s="290">
        <f t="shared" si="10"/>
        <v>0</v>
      </c>
      <c r="AQ61" s="290">
        <f t="shared" si="19"/>
        <v>46.477344000000002</v>
      </c>
      <c r="AR61" s="247"/>
      <c r="AS61" s="247">
        <f t="shared" si="11"/>
        <v>0</v>
      </c>
      <c r="AV61" s="291"/>
      <c r="AW61" s="291"/>
      <c r="AX61" s="291"/>
      <c r="AY61" s="291"/>
      <c r="AZ61" s="291"/>
      <c r="BP61" s="250">
        <v>0</v>
      </c>
      <c r="CD61" s="286"/>
      <c r="CF61" s="286"/>
    </row>
    <row r="62" spans="4:84" ht="37.5">
      <c r="D62" s="266"/>
      <c r="E62" s="367" t="s">
        <v>178</v>
      </c>
      <c r="F62" s="315">
        <v>0</v>
      </c>
      <c r="G62" s="315">
        <v>0</v>
      </c>
      <c r="H62" s="316">
        <v>0</v>
      </c>
      <c r="I62" s="315">
        <v>0</v>
      </c>
      <c r="J62" s="284">
        <f t="shared" si="2"/>
        <v>0</v>
      </c>
      <c r="K62" s="317"/>
      <c r="L62" s="285" t="e">
        <f>F62-#REF!</f>
        <v>#REF!</v>
      </c>
      <c r="M62" s="285" t="e">
        <f>G62-#REF!</f>
        <v>#REF!</v>
      </c>
      <c r="N62" s="285" t="e">
        <f>H62-#REF!</f>
        <v>#REF!</v>
      </c>
      <c r="O62" s="285" t="e">
        <f>I61-#REF!</f>
        <v>#REF!</v>
      </c>
      <c r="Q62" s="368">
        <v>0</v>
      </c>
      <c r="R62" s="368">
        <v>0</v>
      </c>
      <c r="S62" s="368">
        <v>0</v>
      </c>
      <c r="T62" s="368">
        <v>0</v>
      </c>
      <c r="U62" s="369"/>
      <c r="V62" s="288">
        <f t="shared" si="7"/>
        <v>0</v>
      </c>
      <c r="W62" s="288">
        <f t="shared" si="7"/>
        <v>0</v>
      </c>
      <c r="X62" s="288">
        <f t="shared" si="7"/>
        <v>0</v>
      </c>
      <c r="Y62" s="288">
        <f t="shared" si="17"/>
        <v>0</v>
      </c>
      <c r="Z62" s="250"/>
      <c r="AA62" s="289">
        <f t="shared" si="8"/>
        <v>0</v>
      </c>
      <c r="AB62" s="289">
        <f t="shared" si="18"/>
        <v>0</v>
      </c>
      <c r="AC62" s="250"/>
      <c r="AD62" s="250"/>
      <c r="AE62" s="250"/>
      <c r="AL62" s="247">
        <v>0</v>
      </c>
      <c r="AM62" s="247"/>
      <c r="AN62" s="247"/>
      <c r="AO62" s="247">
        <f t="shared" si="9"/>
        <v>0</v>
      </c>
      <c r="AP62" s="290">
        <f t="shared" si="10"/>
        <v>0</v>
      </c>
      <c r="AQ62" s="290">
        <f t="shared" si="19"/>
        <v>0</v>
      </c>
      <c r="AR62" s="247">
        <v>0</v>
      </c>
      <c r="AS62" s="247">
        <f t="shared" si="11"/>
        <v>0</v>
      </c>
      <c r="AV62" s="291"/>
      <c r="AW62" s="291">
        <f t="shared" si="12"/>
        <v>0</v>
      </c>
      <c r="AX62" s="291">
        <f t="shared" si="12"/>
        <v>0</v>
      </c>
      <c r="AY62" s="291">
        <f t="shared" si="12"/>
        <v>0</v>
      </c>
      <c r="AZ62" s="291">
        <f t="shared" ref="AZ62:AZ67" si="20">ROUND(I61,0)</f>
        <v>0</v>
      </c>
      <c r="BP62" s="250">
        <v>0</v>
      </c>
      <c r="CD62" s="286"/>
      <c r="CF62" s="286"/>
    </row>
    <row r="63" spans="4:84" ht="56.25">
      <c r="D63" s="266"/>
      <c r="E63" s="367" t="s">
        <v>179</v>
      </c>
      <c r="F63" s="370">
        <v>5574.3512826794449</v>
      </c>
      <c r="G63" s="370">
        <v>5297.1751370727125</v>
      </c>
      <c r="H63" s="371">
        <v>6823.7912826794445</v>
      </c>
      <c r="I63" s="370">
        <v>5927.3470885727102</v>
      </c>
      <c r="J63" s="284">
        <f t="shared" si="2"/>
        <v>557435128.26794446</v>
      </c>
      <c r="K63" s="317"/>
      <c r="L63" s="285" t="e">
        <f>F63-#REF!</f>
        <v>#REF!</v>
      </c>
      <c r="M63" s="285" t="e">
        <f>G63-#REF!</f>
        <v>#REF!</v>
      </c>
      <c r="N63" s="285" t="e">
        <f>H63-#REF!</f>
        <v>#REF!</v>
      </c>
      <c r="O63" s="285" t="e">
        <f>I62-#REF!</f>
        <v>#REF!</v>
      </c>
      <c r="Q63" s="287">
        <v>4243.3650729998999</v>
      </c>
      <c r="R63" s="287">
        <v>5375.4083574872402</v>
      </c>
      <c r="S63" s="287">
        <v>8328.3526829998991</v>
      </c>
      <c r="T63" s="287">
        <v>9946.05528780024</v>
      </c>
      <c r="U63" s="288"/>
      <c r="V63" s="288">
        <f t="shared" si="7"/>
        <v>1330.986209679545</v>
      </c>
      <c r="W63" s="288">
        <f t="shared" si="7"/>
        <v>-78.23322041452775</v>
      </c>
      <c r="X63" s="288">
        <f t="shared" si="7"/>
        <v>-1504.5614003204546</v>
      </c>
      <c r="Y63" s="288">
        <f t="shared" si="17"/>
        <v>-9946.05528780024</v>
      </c>
      <c r="Z63" s="250"/>
      <c r="AA63" s="289">
        <f t="shared" si="8"/>
        <v>682.37912826794445</v>
      </c>
      <c r="AB63" s="289">
        <f t="shared" si="18"/>
        <v>0</v>
      </c>
      <c r="AC63" s="250"/>
      <c r="AD63" s="250"/>
      <c r="AE63" s="250"/>
      <c r="AL63" s="247">
        <v>3708.0098281690498</v>
      </c>
      <c r="AM63" s="247"/>
      <c r="AN63" s="247"/>
      <c r="AO63" s="247">
        <f t="shared" si="9"/>
        <v>1866.3414545103951</v>
      </c>
      <c r="AP63" s="290">
        <f t="shared" si="10"/>
        <v>682.37912826794445</v>
      </c>
      <c r="AQ63" s="290">
        <f t="shared" si="19"/>
        <v>0</v>
      </c>
      <c r="AR63" s="247">
        <v>6746.4576781690503</v>
      </c>
      <c r="AS63" s="247">
        <f t="shared" si="11"/>
        <v>77.333604510394252</v>
      </c>
      <c r="AV63" s="291"/>
      <c r="AW63" s="291">
        <f t="shared" si="12"/>
        <v>5574</v>
      </c>
      <c r="AX63" s="291">
        <f t="shared" si="12"/>
        <v>5297</v>
      </c>
      <c r="AY63" s="291">
        <f t="shared" si="12"/>
        <v>6824</v>
      </c>
      <c r="AZ63" s="291">
        <f t="shared" si="20"/>
        <v>0</v>
      </c>
      <c r="BP63" s="250">
        <v>557435128.26794446</v>
      </c>
      <c r="CD63" s="286"/>
      <c r="CF63" s="286"/>
    </row>
    <row r="64" spans="4:84" ht="18.75">
      <c r="D64" s="266"/>
      <c r="E64" s="295" t="s">
        <v>180</v>
      </c>
      <c r="F64" s="282">
        <v>1978.8140324000001</v>
      </c>
      <c r="G64" s="282">
        <f>187929516.39/10^5</f>
        <v>1879.2951638999998</v>
      </c>
      <c r="H64" s="283">
        <v>2020.3142694000001</v>
      </c>
      <c r="I64" s="282">
        <v>1947.2434467</v>
      </c>
      <c r="J64" s="284">
        <f t="shared" si="2"/>
        <v>197881403.24000001</v>
      </c>
      <c r="K64" s="284"/>
      <c r="L64" s="285" t="e">
        <f>F64-#REF!</f>
        <v>#REF!</v>
      </c>
      <c r="M64" s="285" t="e">
        <f>G64-#REF!</f>
        <v>#REF!</v>
      </c>
      <c r="N64" s="285" t="e">
        <f>H64-#REF!</f>
        <v>#REF!</v>
      </c>
      <c r="O64" s="285" t="e">
        <f>I63-#REF!</f>
        <v>#REF!</v>
      </c>
      <c r="Q64" s="287">
        <v>4549.6754614000001</v>
      </c>
      <c r="R64" s="287">
        <v>5525.6914765399997</v>
      </c>
      <c r="S64" s="287">
        <v>5014.1198670631802</v>
      </c>
      <c r="T64" s="287">
        <v>5969.0651789571202</v>
      </c>
      <c r="U64" s="288"/>
      <c r="V64" s="288">
        <f t="shared" si="7"/>
        <v>-2570.861429</v>
      </c>
      <c r="W64" s="288">
        <f t="shared" si="7"/>
        <v>-3646.3963126399999</v>
      </c>
      <c r="X64" s="288">
        <f t="shared" si="7"/>
        <v>-2993.8055976631804</v>
      </c>
      <c r="Y64" s="288">
        <f t="shared" si="17"/>
        <v>-41.718090384410061</v>
      </c>
      <c r="Z64" s="250"/>
      <c r="AA64" s="289">
        <f t="shared" si="8"/>
        <v>202.03142694000002</v>
      </c>
      <c r="AB64" s="289">
        <f t="shared" si="18"/>
        <v>592.73470885727102</v>
      </c>
      <c r="AC64" s="250"/>
      <c r="AD64" s="250"/>
      <c r="AE64" s="250"/>
      <c r="AL64" s="247">
        <v>1359.19125276</v>
      </c>
      <c r="AM64" s="247"/>
      <c r="AN64" s="247"/>
      <c r="AO64" s="247">
        <f t="shared" si="9"/>
        <v>619.62277964000009</v>
      </c>
      <c r="AP64" s="297">
        <f t="shared" ref="AP64:AQ71" si="21">H64/10</f>
        <v>202.03142694000002</v>
      </c>
      <c r="AQ64" s="297">
        <f t="shared" si="19"/>
        <v>592.73470885727102</v>
      </c>
      <c r="AR64" s="247">
        <v>1807.4861627600001</v>
      </c>
      <c r="AS64" s="247">
        <f t="shared" si="11"/>
        <v>212.82810663999999</v>
      </c>
      <c r="AV64" s="291"/>
      <c r="AW64" s="291">
        <f t="shared" si="12"/>
        <v>1979</v>
      </c>
      <c r="AX64" s="291">
        <f t="shared" si="12"/>
        <v>1879</v>
      </c>
      <c r="AY64" s="291">
        <f t="shared" si="12"/>
        <v>2020</v>
      </c>
      <c r="AZ64" s="291">
        <f t="shared" si="20"/>
        <v>5927</v>
      </c>
      <c r="BP64" s="250">
        <v>197881403.24000001</v>
      </c>
      <c r="CD64" s="286"/>
      <c r="CF64" s="286"/>
    </row>
    <row r="65" spans="4:84" ht="18.75">
      <c r="D65" s="266"/>
      <c r="E65" s="299" t="s">
        <v>168</v>
      </c>
      <c r="F65" s="357">
        <v>173.49728999999999</v>
      </c>
      <c r="G65" s="357">
        <v>395.78993000000003</v>
      </c>
      <c r="H65" s="358">
        <v>181.25339</v>
      </c>
      <c r="I65" s="357">
        <v>410.09298999999999</v>
      </c>
      <c r="J65" s="284">
        <f t="shared" si="2"/>
        <v>17349729</v>
      </c>
      <c r="K65" s="359"/>
      <c r="L65" s="285" t="e">
        <f>F65-#REF!</f>
        <v>#REF!</v>
      </c>
      <c r="M65" s="285" t="e">
        <f>G65-#REF!</f>
        <v>#REF!</v>
      </c>
      <c r="N65" s="285" t="e">
        <f>H65-#REF!</f>
        <v>#REF!</v>
      </c>
      <c r="O65" s="285" t="e">
        <f>I64-#REF!</f>
        <v>#REF!</v>
      </c>
      <c r="Q65" s="360">
        <v>407.57988</v>
      </c>
      <c r="R65" s="360">
        <v>427.00736211495399</v>
      </c>
      <c r="S65" s="360">
        <v>438.98460999999998</v>
      </c>
      <c r="T65" s="360">
        <v>475.70738999999998</v>
      </c>
      <c r="U65" s="361"/>
      <c r="V65" s="288">
        <f t="shared" ref="V65:X71" si="22">F65-Q65</f>
        <v>-234.08259000000001</v>
      </c>
      <c r="W65" s="288">
        <f t="shared" si="22"/>
        <v>-31.217432114953965</v>
      </c>
      <c r="X65" s="288">
        <f t="shared" si="22"/>
        <v>-257.73122000000001</v>
      </c>
      <c r="Y65" s="288">
        <f t="shared" si="17"/>
        <v>1471.5360567</v>
      </c>
      <c r="Z65" s="250"/>
      <c r="AA65" s="289">
        <f t="shared" ref="AA65:AA71" si="23">H65/10</f>
        <v>18.125339</v>
      </c>
      <c r="AB65" s="289">
        <f t="shared" si="18"/>
        <v>194.72434466999999</v>
      </c>
      <c r="AC65" s="250"/>
      <c r="AD65" s="250"/>
      <c r="AE65" s="250"/>
      <c r="AL65" s="247">
        <v>439.29881999999998</v>
      </c>
      <c r="AM65" s="247"/>
      <c r="AN65" s="247"/>
      <c r="AO65" s="247">
        <f t="shared" si="9"/>
        <v>-265.80152999999996</v>
      </c>
      <c r="AP65" s="290">
        <f t="shared" si="21"/>
        <v>18.125339</v>
      </c>
      <c r="AQ65" s="290">
        <f t="shared" si="19"/>
        <v>194.72434466999999</v>
      </c>
      <c r="AR65" s="247">
        <v>465.98289</v>
      </c>
      <c r="AS65" s="247">
        <f t="shared" si="11"/>
        <v>-284.72950000000003</v>
      </c>
      <c r="AV65" s="291"/>
      <c r="AW65" s="291">
        <f t="shared" si="12"/>
        <v>173</v>
      </c>
      <c r="AX65" s="291">
        <f t="shared" si="12"/>
        <v>396</v>
      </c>
      <c r="AY65" s="291">
        <f t="shared" si="12"/>
        <v>181</v>
      </c>
      <c r="AZ65" s="291">
        <f t="shared" si="20"/>
        <v>1947</v>
      </c>
      <c r="BP65" s="250">
        <v>17249729</v>
      </c>
      <c r="CD65" s="286"/>
      <c r="CF65" s="286"/>
    </row>
    <row r="66" spans="4:84" ht="18.75">
      <c r="D66" s="266"/>
      <c r="E66" s="299" t="s">
        <v>181</v>
      </c>
      <c r="F66" s="357">
        <v>2210.0585704999999</v>
      </c>
      <c r="G66" s="357">
        <v>2257.2787758954209</v>
      </c>
      <c r="H66" s="372">
        <v>2854.8898899999995</v>
      </c>
      <c r="I66" s="362">
        <v>2690.9314220000001</v>
      </c>
      <c r="J66" s="284">
        <f t="shared" si="2"/>
        <v>221005857.04999998</v>
      </c>
      <c r="K66" s="359"/>
      <c r="L66" s="285" t="e">
        <f>F66-#REF!</f>
        <v>#REF!</v>
      </c>
      <c r="M66" s="285" t="e">
        <f>G66-#REF!</f>
        <v>#REF!</v>
      </c>
      <c r="N66" s="285" t="e">
        <f>H66-#REF!</f>
        <v>#REF!</v>
      </c>
      <c r="O66" s="285" t="e">
        <f>I65-#REF!</f>
        <v>#REF!</v>
      </c>
      <c r="P66" s="373"/>
      <c r="Q66" s="360">
        <v>1390.48691284147</v>
      </c>
      <c r="R66" s="360">
        <v>2027.8683758043701</v>
      </c>
      <c r="S66" s="360">
        <v>2830.9441370080399</v>
      </c>
      <c r="T66" s="360">
        <v>3631.5303003033</v>
      </c>
      <c r="U66" s="361"/>
      <c r="V66" s="288">
        <f t="shared" si="22"/>
        <v>819.57165765852983</v>
      </c>
      <c r="W66" s="288">
        <f t="shared" si="22"/>
        <v>229.41040009105086</v>
      </c>
      <c r="X66" s="288">
        <f t="shared" si="22"/>
        <v>23.94575299195958</v>
      </c>
      <c r="Y66" s="288">
        <f t="shared" si="17"/>
        <v>-3221.4373103032999</v>
      </c>
      <c r="Z66" s="250"/>
      <c r="AA66" s="289">
        <f t="shared" si="23"/>
        <v>285.48898899999995</v>
      </c>
      <c r="AB66" s="289">
        <f t="shared" si="18"/>
        <v>41.009298999999999</v>
      </c>
      <c r="AC66" s="250"/>
      <c r="AD66" s="250"/>
      <c r="AE66" s="250"/>
      <c r="AL66" s="247">
        <v>932.49653279999904</v>
      </c>
      <c r="AM66" s="247"/>
      <c r="AN66" s="247"/>
      <c r="AO66" s="247">
        <f t="shared" si="9"/>
        <v>1277.5620377000009</v>
      </c>
      <c r="AP66" s="290">
        <f t="shared" si="21"/>
        <v>285.48898899999995</v>
      </c>
      <c r="AQ66" s="290">
        <f t="shared" si="19"/>
        <v>41.009298999999999</v>
      </c>
      <c r="AR66" s="247">
        <v>1452.4164686626</v>
      </c>
      <c r="AS66" s="247">
        <f t="shared" si="11"/>
        <v>1402.4734213373995</v>
      </c>
      <c r="AV66" s="291"/>
      <c r="AW66" s="291">
        <f t="shared" si="12"/>
        <v>2210</v>
      </c>
      <c r="AX66" s="291">
        <f t="shared" si="12"/>
        <v>2257</v>
      </c>
      <c r="AY66" s="291">
        <f t="shared" si="12"/>
        <v>2855</v>
      </c>
      <c r="AZ66" s="291">
        <f t="shared" si="20"/>
        <v>410</v>
      </c>
      <c r="BP66" s="250">
        <v>221005857.04999998</v>
      </c>
      <c r="CD66" s="286"/>
      <c r="CF66" s="286"/>
    </row>
    <row r="67" spans="4:84" ht="18.75">
      <c r="D67" s="266"/>
      <c r="E67" s="341" t="s">
        <v>182</v>
      </c>
      <c r="F67" s="302">
        <f t="array" ref="F67">SUM(ROUND(F59:F66,0))</f>
        <v>12561</v>
      </c>
      <c r="G67" s="302">
        <f t="array" ref="G67">SUM(ROUND(G59:G66,0))</f>
        <v>16146</v>
      </c>
      <c r="H67" s="302">
        <f t="array" ref="H67">SUM(ROUND(H59:H66,0))</f>
        <v>14539</v>
      </c>
      <c r="I67" s="302">
        <v>17274</v>
      </c>
      <c r="J67" s="284">
        <f t="shared" si="2"/>
        <v>1256100000</v>
      </c>
      <c r="K67" s="303"/>
      <c r="L67" s="285" t="e">
        <f>F67-#REF!</f>
        <v>#REF!</v>
      </c>
      <c r="M67" s="285" t="e">
        <f>G67-#REF!</f>
        <v>#REF!</v>
      </c>
      <c r="N67" s="285" t="e">
        <f>H67-#REF!</f>
        <v>#REF!</v>
      </c>
      <c r="O67" s="285" t="e">
        <f>I66-#REF!</f>
        <v>#REF!</v>
      </c>
      <c r="Q67" s="304">
        <v>11938.701607241401</v>
      </c>
      <c r="R67" s="304">
        <v>18622.148369646598</v>
      </c>
      <c r="S67" s="304">
        <v>18125.7934980711</v>
      </c>
      <c r="T67" s="304">
        <v>21418.530947060699</v>
      </c>
      <c r="U67" s="305"/>
      <c r="V67" s="288">
        <f t="shared" si="22"/>
        <v>622.29839275859922</v>
      </c>
      <c r="W67" s="288">
        <f t="shared" si="22"/>
        <v>-2476.1483696465984</v>
      </c>
      <c r="X67" s="288">
        <f t="shared" si="22"/>
        <v>-3586.7934980710997</v>
      </c>
      <c r="Y67" s="288">
        <f t="shared" si="17"/>
        <v>-18727.599525060697</v>
      </c>
      <c r="Z67" s="250"/>
      <c r="AA67" s="289">
        <f t="shared" si="23"/>
        <v>1453.9</v>
      </c>
      <c r="AB67" s="289">
        <f t="shared" si="18"/>
        <v>269.09314219999999</v>
      </c>
      <c r="AC67" s="250"/>
      <c r="AD67" s="250"/>
      <c r="AE67" s="250"/>
      <c r="AL67" s="247">
        <v>10600.623733729</v>
      </c>
      <c r="AM67" s="247"/>
      <c r="AN67" s="247"/>
      <c r="AO67" s="247">
        <f t="shared" si="9"/>
        <v>1960.3762662709996</v>
      </c>
      <c r="AP67" s="290">
        <f t="shared" si="21"/>
        <v>1453.9</v>
      </c>
      <c r="AQ67" s="290">
        <f t="shared" si="19"/>
        <v>269.09314219999999</v>
      </c>
      <c r="AR67" s="247">
        <v>14763.028269591599</v>
      </c>
      <c r="AS67" s="247">
        <f t="shared" si="11"/>
        <v>-224.02826959159938</v>
      </c>
      <c r="AV67" s="291">
        <f>H67-H59</f>
        <v>12554.64287</v>
      </c>
      <c r="AW67" s="291">
        <f t="shared" si="12"/>
        <v>12561</v>
      </c>
      <c r="AX67" s="291">
        <f t="shared" si="12"/>
        <v>16146</v>
      </c>
      <c r="AY67" s="291">
        <f t="shared" si="12"/>
        <v>14539</v>
      </c>
      <c r="AZ67" s="291">
        <f t="shared" si="20"/>
        <v>2691</v>
      </c>
      <c r="BP67" s="250">
        <v>1256083581.5579445</v>
      </c>
      <c r="CD67" s="286"/>
      <c r="CF67" s="286"/>
    </row>
    <row r="68" spans="4:84" ht="9.9499999999999993" customHeight="1">
      <c r="D68" s="266"/>
      <c r="E68" s="341"/>
      <c r="F68" s="306"/>
      <c r="G68" s="306"/>
      <c r="H68" s="307"/>
      <c r="I68" s="363"/>
      <c r="J68" s="284">
        <f t="shared" si="2"/>
        <v>0</v>
      </c>
      <c r="K68" s="303"/>
      <c r="L68" s="285" t="e">
        <f>F68-#REF!</f>
        <v>#REF!</v>
      </c>
      <c r="M68" s="285" t="e">
        <f>G68-#REF!</f>
        <v>#REF!</v>
      </c>
      <c r="N68" s="285" t="e">
        <f>H68-#REF!</f>
        <v>#REF!</v>
      </c>
      <c r="O68" s="285" t="e">
        <f>I67-#REF!</f>
        <v>#REF!</v>
      </c>
      <c r="Q68" s="308"/>
      <c r="R68" s="308"/>
      <c r="S68" s="308"/>
      <c r="T68" s="308"/>
      <c r="U68" s="305"/>
      <c r="V68" s="288">
        <f t="shared" si="22"/>
        <v>0</v>
      </c>
      <c r="W68" s="288">
        <f t="shared" si="22"/>
        <v>0</v>
      </c>
      <c r="X68" s="288">
        <f t="shared" si="22"/>
        <v>0</v>
      </c>
      <c r="Y68" s="288">
        <f t="shared" si="17"/>
        <v>17274</v>
      </c>
      <c r="Z68" s="250"/>
      <c r="AA68" s="289">
        <f t="shared" si="23"/>
        <v>0</v>
      </c>
      <c r="AB68" s="289">
        <f t="shared" si="18"/>
        <v>1727.4</v>
      </c>
      <c r="AC68" s="250"/>
      <c r="AD68" s="250"/>
      <c r="AE68" s="250"/>
      <c r="AL68" s="247"/>
      <c r="AM68" s="247"/>
      <c r="AN68" s="247"/>
      <c r="AO68" s="247">
        <f t="shared" si="9"/>
        <v>0</v>
      </c>
      <c r="AP68" s="290">
        <f t="shared" si="21"/>
        <v>0</v>
      </c>
      <c r="AQ68" s="290">
        <f t="shared" si="19"/>
        <v>1727.4</v>
      </c>
      <c r="AR68" s="247"/>
      <c r="AS68" s="247">
        <f t="shared" si="11"/>
        <v>0</v>
      </c>
      <c r="AV68" s="291"/>
      <c r="AW68" s="291"/>
      <c r="AX68" s="291"/>
      <c r="AY68" s="291"/>
      <c r="AZ68" s="291"/>
      <c r="BP68" s="250">
        <v>0</v>
      </c>
      <c r="CD68" s="286"/>
      <c r="CF68" s="286"/>
    </row>
    <row r="69" spans="4:84" ht="18.75">
      <c r="D69" s="272" t="s">
        <v>183</v>
      </c>
      <c r="E69" s="341" t="s">
        <v>184</v>
      </c>
      <c r="F69" s="337">
        <f>F55+F67</f>
        <v>22030</v>
      </c>
      <c r="G69" s="337">
        <f>G55+G67</f>
        <v>24076</v>
      </c>
      <c r="H69" s="338">
        <f>H55+H67</f>
        <v>25359</v>
      </c>
      <c r="I69" s="337">
        <v>26253</v>
      </c>
      <c r="J69" s="284">
        <f t="shared" si="2"/>
        <v>2203000000</v>
      </c>
      <c r="K69" s="303"/>
      <c r="L69" s="285" t="e">
        <f>F69-#REF!</f>
        <v>#REF!</v>
      </c>
      <c r="M69" s="285" t="e">
        <f>G69-#REF!</f>
        <v>#REF!</v>
      </c>
      <c r="N69" s="285" t="e">
        <f>H69-#REF!</f>
        <v>#REF!</v>
      </c>
      <c r="O69" s="285" t="e">
        <f>I69-#REF!</f>
        <v>#REF!</v>
      </c>
      <c r="Q69" s="304">
        <v>21520.401864739899</v>
      </c>
      <c r="R69" s="304">
        <v>26591.820724743098</v>
      </c>
      <c r="S69" s="304">
        <v>28947.942528937601</v>
      </c>
      <c r="T69" s="304">
        <v>30428.791317916301</v>
      </c>
      <c r="U69" s="305"/>
      <c r="V69" s="288">
        <f t="shared" si="22"/>
        <v>509.59813526010112</v>
      </c>
      <c r="W69" s="288">
        <f t="shared" si="22"/>
        <v>-2515.8207247430983</v>
      </c>
      <c r="X69" s="288">
        <f t="shared" si="22"/>
        <v>-3588.9425289376013</v>
      </c>
      <c r="Y69" s="288">
        <f>I69-T69</f>
        <v>-4175.7913179163006</v>
      </c>
      <c r="Z69" s="250"/>
      <c r="AA69" s="289">
        <f t="shared" si="23"/>
        <v>2535.9</v>
      </c>
      <c r="AB69" s="289">
        <f>I69/10</f>
        <v>2625.3</v>
      </c>
      <c r="AC69" s="250"/>
      <c r="AD69" s="250"/>
      <c r="AE69" s="250"/>
      <c r="AL69" s="247">
        <v>21694.464195969002</v>
      </c>
      <c r="AM69" s="247"/>
      <c r="AN69" s="247"/>
      <c r="AO69" s="247">
        <f t="shared" si="9"/>
        <v>335.53580403099841</v>
      </c>
      <c r="AP69" s="290">
        <f t="shared" si="21"/>
        <v>2535.9</v>
      </c>
      <c r="AQ69" s="290">
        <f t="shared" si="21"/>
        <v>2625.3</v>
      </c>
      <c r="AR69" s="247">
        <v>26706.901682624</v>
      </c>
      <c r="AS69" s="247">
        <f t="shared" si="11"/>
        <v>-1347.9016826240004</v>
      </c>
      <c r="AV69" s="291"/>
      <c r="AW69" s="291">
        <f t="shared" si="12"/>
        <v>22030</v>
      </c>
      <c r="AX69" s="291">
        <f t="shared" si="12"/>
        <v>24076</v>
      </c>
      <c r="AY69" s="291">
        <f t="shared" si="12"/>
        <v>25359</v>
      </c>
      <c r="AZ69" s="291">
        <f>ROUND(I69,0)</f>
        <v>26253</v>
      </c>
      <c r="BP69" s="250">
        <v>2202958643.0179443</v>
      </c>
      <c r="CD69" s="286"/>
      <c r="CF69" s="286"/>
    </row>
    <row r="70" spans="4:84" ht="9.9499999999999993" customHeight="1">
      <c r="D70" s="266"/>
      <c r="E70" s="341"/>
      <c r="F70" s="374"/>
      <c r="G70" s="374"/>
      <c r="H70" s="375"/>
      <c r="I70" s="374"/>
      <c r="J70" s="284">
        <f t="shared" si="2"/>
        <v>0</v>
      </c>
      <c r="K70" s="303"/>
      <c r="L70" s="285" t="e">
        <f>F70-#REF!</f>
        <v>#REF!</v>
      </c>
      <c r="M70" s="285" t="e">
        <f>G70-#REF!</f>
        <v>#REF!</v>
      </c>
      <c r="N70" s="285" t="e">
        <f>H70-#REF!</f>
        <v>#REF!</v>
      </c>
      <c r="O70" s="285" t="e">
        <f>I70-#REF!</f>
        <v>#REF!</v>
      </c>
      <c r="Q70" s="376"/>
      <c r="R70" s="376"/>
      <c r="S70" s="376"/>
      <c r="T70" s="376"/>
      <c r="U70" s="305"/>
      <c r="V70" s="288">
        <f t="shared" si="22"/>
        <v>0</v>
      </c>
      <c r="W70" s="288">
        <f t="shared" si="22"/>
        <v>0</v>
      </c>
      <c r="X70" s="288">
        <f t="shared" si="22"/>
        <v>0</v>
      </c>
      <c r="Y70" s="288">
        <f>I70-T70</f>
        <v>0</v>
      </c>
      <c r="Z70" s="250"/>
      <c r="AA70" s="289">
        <f t="shared" si="23"/>
        <v>0</v>
      </c>
      <c r="AB70" s="289">
        <f>I70/10</f>
        <v>0</v>
      </c>
      <c r="AC70" s="250"/>
      <c r="AD70" s="250"/>
      <c r="AE70" s="250"/>
      <c r="AL70" s="247"/>
      <c r="AM70" s="247"/>
      <c r="AN70" s="247"/>
      <c r="AO70" s="247">
        <f t="shared" si="9"/>
        <v>0</v>
      </c>
      <c r="AP70" s="290">
        <f t="shared" si="21"/>
        <v>0</v>
      </c>
      <c r="AQ70" s="290">
        <f t="shared" si="21"/>
        <v>0</v>
      </c>
      <c r="AR70" s="247"/>
      <c r="AS70" s="247">
        <f t="shared" si="11"/>
        <v>0</v>
      </c>
      <c r="AV70" s="291"/>
      <c r="AW70" s="291"/>
      <c r="AX70" s="291"/>
      <c r="AY70" s="291"/>
      <c r="AZ70" s="291"/>
      <c r="BP70" s="250">
        <v>0</v>
      </c>
      <c r="CD70" s="286">
        <f>F70*10^5</f>
        <v>0</v>
      </c>
    </row>
    <row r="71" spans="4:84" ht="18.75">
      <c r="D71" s="377"/>
      <c r="E71" s="330" t="s">
        <v>185</v>
      </c>
      <c r="F71" s="331">
        <f>F44+F69</f>
        <v>47677</v>
      </c>
      <c r="G71" s="331">
        <f>G44+G69</f>
        <v>49192</v>
      </c>
      <c r="H71" s="378">
        <f>H44+H69</f>
        <v>54091</v>
      </c>
      <c r="I71" s="331">
        <v>53119</v>
      </c>
      <c r="J71" s="284">
        <f t="shared" si="2"/>
        <v>4767700000</v>
      </c>
      <c r="K71" s="303"/>
      <c r="L71" s="285" t="e">
        <f>F71-#REF!</f>
        <v>#REF!</v>
      </c>
      <c r="M71" s="285" t="e">
        <f>G71-#REF!</f>
        <v>#REF!</v>
      </c>
      <c r="N71" s="285" t="e">
        <f>H71-#REF!</f>
        <v>#REF!</v>
      </c>
      <c r="O71" s="285" t="e">
        <f>I71-#REF!</f>
        <v>#REF!</v>
      </c>
      <c r="Q71" s="304">
        <v>62188.718196777198</v>
      </c>
      <c r="R71" s="304">
        <v>70601.162113436396</v>
      </c>
      <c r="S71" s="304">
        <v>67070.616321928697</v>
      </c>
      <c r="T71" s="304">
        <v>79201.319356308901</v>
      </c>
      <c r="U71" s="305"/>
      <c r="V71" s="288">
        <f t="shared" si="22"/>
        <v>-14511.718196777198</v>
      </c>
      <c r="W71" s="288">
        <f t="shared" si="22"/>
        <v>-21409.162113436396</v>
      </c>
      <c r="X71" s="288">
        <f t="shared" si="22"/>
        <v>-12979.616321928697</v>
      </c>
      <c r="Y71" s="288">
        <f>I71-T71</f>
        <v>-26082.319356308901</v>
      </c>
      <c r="Z71" s="250"/>
      <c r="AA71" s="289">
        <f t="shared" si="23"/>
        <v>5409.1</v>
      </c>
      <c r="AB71" s="289">
        <f>I71/10</f>
        <v>5311.9</v>
      </c>
      <c r="AC71" s="250"/>
      <c r="AD71" s="250"/>
      <c r="AE71" s="250"/>
      <c r="AL71" s="247">
        <v>48062.726422046202</v>
      </c>
      <c r="AM71" s="247"/>
      <c r="AN71" s="247"/>
      <c r="AO71" s="247">
        <f t="shared" si="9"/>
        <v>-385.72642204620206</v>
      </c>
      <c r="AP71" s="290">
        <f t="shared" si="21"/>
        <v>5409.1</v>
      </c>
      <c r="AQ71" s="290">
        <f t="shared" si="21"/>
        <v>5311.9</v>
      </c>
      <c r="AR71" s="247">
        <v>47887.683515379802</v>
      </c>
      <c r="AS71" s="247">
        <f t="shared" si="11"/>
        <v>6203.316484620198</v>
      </c>
      <c r="AV71" s="291"/>
      <c r="AW71" s="291">
        <f t="shared" si="12"/>
        <v>47677</v>
      </c>
      <c r="AX71" s="291">
        <f t="shared" si="12"/>
        <v>49192</v>
      </c>
      <c r="AY71" s="291">
        <f t="shared" si="12"/>
        <v>54091</v>
      </c>
      <c r="AZ71" s="291">
        <f>ROUND(I71,0)</f>
        <v>53119</v>
      </c>
      <c r="BP71" s="250">
        <v>4778346231.0179443</v>
      </c>
    </row>
    <row r="72" spans="4:84" ht="18.75">
      <c r="D72" s="379"/>
      <c r="E72" s="341"/>
      <c r="F72" s="380"/>
      <c r="G72" s="380"/>
      <c r="H72" s="380"/>
      <c r="I72" s="380"/>
      <c r="J72" s="303"/>
      <c r="K72" s="303"/>
      <c r="L72" s="285"/>
      <c r="M72" s="285"/>
      <c r="N72" s="285"/>
      <c r="O72" s="285"/>
      <c r="Q72" s="305"/>
      <c r="R72" s="305"/>
      <c r="S72" s="305"/>
      <c r="T72" s="305"/>
      <c r="U72" s="305"/>
      <c r="V72" s="288"/>
      <c r="W72" s="288"/>
      <c r="X72" s="288"/>
      <c r="Y72" s="288"/>
      <c r="Z72" s="250"/>
      <c r="AA72" s="289"/>
      <c r="AB72" s="289"/>
      <c r="AC72" s="250"/>
      <c r="AD72" s="250"/>
      <c r="AE72" s="250"/>
      <c r="AP72" s="381"/>
      <c r="AQ72" s="381"/>
      <c r="AW72" s="250"/>
    </row>
    <row r="73" spans="4:84" ht="14.25" hidden="1" customHeight="1">
      <c r="D73" s="382"/>
      <c r="E73" s="382"/>
      <c r="F73" s="340">
        <f>F71-F36</f>
        <v>0</v>
      </c>
      <c r="G73" s="340">
        <f>G71-G36</f>
        <v>0</v>
      </c>
      <c r="H73" s="340">
        <f>H71-H36</f>
        <v>0</v>
      </c>
      <c r="I73" s="340">
        <f>I71-I36</f>
        <v>0</v>
      </c>
      <c r="AW73" s="250"/>
    </row>
    <row r="74" spans="4:84" hidden="1">
      <c r="F74" s="340"/>
      <c r="G74" s="340"/>
      <c r="H74" s="340"/>
      <c r="I74" s="340"/>
      <c r="AW74" s="250"/>
    </row>
    <row r="75" spans="4:84" hidden="1">
      <c r="F75" s="340"/>
      <c r="G75" s="340"/>
      <c r="H75" s="340"/>
      <c r="I75" s="340"/>
    </row>
    <row r="76" spans="4:84" hidden="1">
      <c r="F76" s="340">
        <f>F71-F36</f>
        <v>0</v>
      </c>
      <c r="G76" s="340">
        <f>G71-G36</f>
        <v>0</v>
      </c>
      <c r="H76" s="340">
        <f>H71-H36</f>
        <v>0</v>
      </c>
      <c r="I76" s="340">
        <f>I71-I36</f>
        <v>0</v>
      </c>
      <c r="J76" s="250"/>
      <c r="K76" s="250"/>
      <c r="L76" s="250"/>
      <c r="M76" s="250"/>
      <c r="N76" s="250"/>
      <c r="O76" s="250"/>
    </row>
    <row r="77" spans="4:84">
      <c r="F77" s="334">
        <f>F71-F36</f>
        <v>0</v>
      </c>
      <c r="G77" s="340">
        <f>G71-G36</f>
        <v>0</v>
      </c>
      <c r="H77" s="383">
        <f>H71-H36</f>
        <v>0</v>
      </c>
      <c r="I77" s="340">
        <f>I71-I36</f>
        <v>0</v>
      </c>
    </row>
    <row r="78" spans="4:84">
      <c r="F78" s="340"/>
      <c r="G78" s="340"/>
      <c r="H78" s="340"/>
      <c r="I78" s="340"/>
    </row>
    <row r="79" spans="4:84" hidden="1">
      <c r="F79" s="340"/>
      <c r="G79" s="340"/>
      <c r="H79" s="340"/>
      <c r="I79" s="340"/>
    </row>
    <row r="80" spans="4:84" hidden="1">
      <c r="D80" s="384"/>
      <c r="E80" s="384" t="s">
        <v>186</v>
      </c>
      <c r="F80" s="385">
        <v>-106.46231017944228</v>
      </c>
      <c r="G80" s="385"/>
      <c r="H80" s="385">
        <v>-0.74808072154701222</v>
      </c>
      <c r="I80" s="385"/>
      <c r="J80" s="386"/>
      <c r="K80" s="386"/>
      <c r="L80" s="386"/>
      <c r="M80" s="386"/>
      <c r="N80" s="386"/>
      <c r="O80" s="386"/>
      <c r="P80" s="384"/>
      <c r="Q80" s="384"/>
      <c r="R80" s="384"/>
      <c r="S80" s="384"/>
      <c r="T80" s="384"/>
    </row>
    <row r="81" spans="6:9" hidden="1">
      <c r="F81" s="340"/>
      <c r="G81" s="340"/>
      <c r="H81" s="340"/>
      <c r="I81" s="340"/>
    </row>
    <row r="82" spans="6:9" hidden="1">
      <c r="F82" s="340"/>
      <c r="G82" s="340"/>
      <c r="H82" s="340">
        <f>H71-H36</f>
        <v>0</v>
      </c>
      <c r="I82" s="340">
        <f>I71-I36</f>
        <v>0</v>
      </c>
    </row>
    <row r="83" spans="6:9" hidden="1">
      <c r="F83" s="340"/>
      <c r="G83" s="340"/>
      <c r="H83" s="340"/>
      <c r="I83" s="340"/>
    </row>
    <row r="84" spans="6:9" hidden="1">
      <c r="F84" s="340"/>
      <c r="G84" s="340"/>
      <c r="H84" s="340"/>
      <c r="I84" s="340"/>
    </row>
    <row r="85" spans="6:9" hidden="1">
      <c r="F85" s="340"/>
      <c r="G85" s="340"/>
      <c r="H85" s="340"/>
      <c r="I85" s="340"/>
    </row>
    <row r="86" spans="6:9" hidden="1">
      <c r="F86" s="340"/>
      <c r="G86" s="340"/>
      <c r="H86" s="340"/>
      <c r="I86" s="340"/>
    </row>
    <row r="87" spans="6:9" hidden="1">
      <c r="F87" s="340"/>
      <c r="G87" s="340"/>
      <c r="H87" s="340"/>
      <c r="I87" s="340"/>
    </row>
    <row r="88" spans="6:9" hidden="1">
      <c r="F88" s="340"/>
      <c r="G88" s="340">
        <f>223000*0.28+17000</f>
        <v>79440</v>
      </c>
      <c r="H88" s="340"/>
      <c r="I88" s="340"/>
    </row>
    <row r="89" spans="6:9">
      <c r="F89" s="340"/>
      <c r="G89" s="340"/>
      <c r="H89" s="340"/>
      <c r="I89" s="340"/>
    </row>
    <row r="90" spans="6:9">
      <c r="F90" s="340"/>
      <c r="G90" s="340"/>
      <c r="H90" s="340"/>
      <c r="I90" s="340"/>
    </row>
    <row r="91" spans="6:9">
      <c r="F91" s="340"/>
      <c r="G91" s="340"/>
      <c r="H91" s="340"/>
      <c r="I91" s="340"/>
    </row>
    <row r="92" spans="6:9">
      <c r="F92" s="340"/>
      <c r="G92" s="340"/>
      <c r="H92" s="340"/>
      <c r="I92" s="340"/>
    </row>
    <row r="93" spans="6:9">
      <c r="F93" s="387"/>
    </row>
    <row r="94" spans="6:9">
      <c r="F94" s="387"/>
    </row>
    <row r="95" spans="6:9">
      <c r="F95" s="387"/>
    </row>
    <row r="96" spans="6:9">
      <c r="F96" s="387"/>
    </row>
  </sheetData>
  <mergeCells count="4">
    <mergeCell ref="D4:D6"/>
    <mergeCell ref="E4:E6"/>
    <mergeCell ref="F4:G4"/>
    <mergeCell ref="H4:I4"/>
  </mergeCells>
  <pageMargins left="0.31" right="0.2" top="0.23" bottom="0.74803149606299202" header="0.21" footer="0.31496062992126"/>
  <pageSetup paperSize="9" scale="65" orientation="portrait" horizontalDpi="300" verticalDpi="300" r:id="rId1"/>
  <rowBreaks count="1" manualBreakCount="1">
    <brk id="36" min="2" max="80" man="1"/>
  </rowBreaks>
  <colBreaks count="1" manualBreakCount="1">
    <brk id="10" max="72"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92"/>
  <sheetViews>
    <sheetView showGridLines="0" topLeftCell="C1" zoomScale="80" zoomScaleNormal="80" zoomScaleSheetLayoutView="90" workbookViewId="0">
      <selection activeCell="C1" sqref="C1:X91"/>
    </sheetView>
  </sheetViews>
  <sheetFormatPr defaultColWidth="9.140625" defaultRowHeight="18.75"/>
  <cols>
    <col min="1" max="1" width="7.28515625" style="389" hidden="1" customWidth="1"/>
    <col min="2" max="2" width="8.7109375" style="389" hidden="1" customWidth="1"/>
    <col min="3" max="3" width="5.28515625" style="389" customWidth="1"/>
    <col min="4" max="4" width="90.85546875" style="388" customWidth="1"/>
    <col min="5" max="6" width="17.7109375" style="389" customWidth="1"/>
    <col min="7" max="7" width="16" style="390" customWidth="1"/>
    <col min="8" max="8" width="16.42578125" style="389" customWidth="1"/>
    <col min="9" max="9" width="10.85546875" style="389" hidden="1" customWidth="1"/>
    <col min="10" max="10" width="20.28515625" style="389" hidden="1" customWidth="1"/>
    <col min="11" max="11" width="10.85546875" style="389" hidden="1" customWidth="1"/>
    <col min="12" max="12" width="9.42578125" style="389" hidden="1" customWidth="1"/>
    <col min="13" max="13" width="21.28515625" style="389" hidden="1" customWidth="1"/>
    <col min="14" max="14" width="9.140625" style="389" hidden="1" customWidth="1"/>
    <col min="15" max="18" width="10.85546875" style="389" hidden="1" customWidth="1"/>
    <col min="19" max="20" width="9" style="389" hidden="1" customWidth="1"/>
    <col min="21" max="21" width="9.42578125" style="389" hidden="1" customWidth="1"/>
    <col min="22" max="22" width="18.5703125" style="389" hidden="1" customWidth="1"/>
    <col min="23" max="23" width="17" style="389" hidden="1" customWidth="1"/>
    <col min="24" max="16384" width="9.140625" style="389"/>
  </cols>
  <sheetData>
    <row r="1" spans="4:25">
      <c r="F1" s="390"/>
    </row>
    <row r="2" spans="4:25" ht="21">
      <c r="D2" s="391" t="s">
        <v>0</v>
      </c>
    </row>
    <row r="3" spans="4:25">
      <c r="D3" s="392" t="s">
        <v>187</v>
      </c>
      <c r="E3" s="393"/>
      <c r="G3" s="394"/>
      <c r="H3" s="395" t="s">
        <v>2</v>
      </c>
      <c r="I3" s="255"/>
      <c r="J3" s="255"/>
      <c r="K3" s="255"/>
      <c r="L3" s="255"/>
    </row>
    <row r="4" spans="4:25">
      <c r="D4" s="502" t="s">
        <v>188</v>
      </c>
      <c r="E4" s="505" t="s">
        <v>5</v>
      </c>
      <c r="F4" s="505"/>
      <c r="G4" s="506" t="s">
        <v>6</v>
      </c>
      <c r="H4" s="507"/>
      <c r="I4" s="396"/>
      <c r="J4" s="396"/>
      <c r="K4" s="396"/>
      <c r="L4" s="396"/>
    </row>
    <row r="5" spans="4:25" ht="56.25">
      <c r="D5" s="503"/>
      <c r="E5" s="397">
        <v>45382</v>
      </c>
      <c r="F5" s="397" t="s">
        <v>290</v>
      </c>
      <c r="G5" s="398">
        <f>E5</f>
        <v>45382</v>
      </c>
      <c r="H5" s="397">
        <v>45016</v>
      </c>
      <c r="I5" s="399"/>
      <c r="J5" s="399"/>
      <c r="K5" s="399"/>
      <c r="L5" s="399"/>
    </row>
    <row r="6" spans="4:25" hidden="1">
      <c r="D6" s="504"/>
      <c r="E6" s="400" t="s">
        <v>21</v>
      </c>
      <c r="F6" s="400" t="s">
        <v>21</v>
      </c>
      <c r="G6" s="401" t="s">
        <v>21</v>
      </c>
      <c r="H6" s="400" t="s">
        <v>21</v>
      </c>
      <c r="I6" s="399"/>
      <c r="J6" s="399"/>
      <c r="K6" s="399"/>
      <c r="L6" s="399"/>
    </row>
    <row r="7" spans="4:25">
      <c r="D7" s="402" t="s">
        <v>189</v>
      </c>
      <c r="E7" s="403"/>
      <c r="F7" s="404"/>
      <c r="G7" s="405"/>
      <c r="H7" s="406"/>
    </row>
    <row r="8" spans="4:25" ht="26.25" customHeight="1">
      <c r="D8" s="407" t="s">
        <v>190</v>
      </c>
      <c r="E8" s="408">
        <f>'Reg 33-P&amp;L Q4 FY24'!I37</f>
        <v>738</v>
      </c>
      <c r="F8" s="408">
        <f>-2665.51671451209-1</f>
        <v>-2666.5167145120899</v>
      </c>
      <c r="G8" s="408">
        <f>'Reg 33-P&amp;L Q4 FY24'!T35</f>
        <v>2005</v>
      </c>
      <c r="H8" s="408">
        <v>-2188</v>
      </c>
      <c r="I8" s="303"/>
      <c r="J8" s="303">
        <f>'Reg 33-P&amp;L Q4 FY24'!Y35</f>
        <v>1303</v>
      </c>
      <c r="K8" s="303"/>
      <c r="L8" s="303"/>
      <c r="O8" s="409">
        <f>ROUND(E8,0)</f>
        <v>738</v>
      </c>
      <c r="P8" s="409">
        <f>ROUND(F8,0)</f>
        <v>-2667</v>
      </c>
      <c r="Q8" s="409">
        <f>ROUND(G8,0)</f>
        <v>2005</v>
      </c>
      <c r="R8" s="409">
        <f>ROUND(H8,0)</f>
        <v>-2188</v>
      </c>
      <c r="U8" s="389">
        <v>-1675</v>
      </c>
      <c r="W8" s="410">
        <f>G8+G10+G25+G26+G20+G21+G18</f>
        <v>6711.4068002222994</v>
      </c>
      <c r="X8" s="411">
        <v>6760</v>
      </c>
      <c r="Y8" s="410">
        <f>W8-X8</f>
        <v>-48.593199777700647</v>
      </c>
    </row>
    <row r="9" spans="4:25">
      <c r="D9" s="412" t="s">
        <v>191</v>
      </c>
      <c r="E9" s="413"/>
      <c r="F9" s="414"/>
      <c r="G9" s="415"/>
      <c r="H9" s="416"/>
      <c r="I9" s="284"/>
      <c r="J9" s="284"/>
      <c r="K9" s="284"/>
      <c r="L9" s="284"/>
      <c r="O9" s="409"/>
      <c r="P9" s="409"/>
      <c r="Q9" s="409"/>
      <c r="R9" s="409"/>
    </row>
    <row r="10" spans="4:25">
      <c r="D10" s="412" t="s">
        <v>192</v>
      </c>
      <c r="E10" s="417">
        <v>4004.2933979000004</v>
      </c>
      <c r="F10" s="417">
        <v>4677.9052740833458</v>
      </c>
      <c r="G10" s="417">
        <v>4279.0344943862983</v>
      </c>
      <c r="H10" s="417">
        <v>4952.5202772745279</v>
      </c>
      <c r="I10" s="359"/>
      <c r="J10" s="359"/>
      <c r="K10" s="359"/>
      <c r="L10" s="359"/>
      <c r="O10" s="409">
        <f t="shared" ref="O10:R27" si="0">ROUND(E10,0)</f>
        <v>4004</v>
      </c>
      <c r="P10" s="409">
        <f t="shared" si="0"/>
        <v>4678</v>
      </c>
      <c r="Q10" s="409">
        <f t="shared" si="0"/>
        <v>4279</v>
      </c>
      <c r="R10" s="409">
        <f t="shared" si="0"/>
        <v>4953</v>
      </c>
      <c r="U10" s="390">
        <f>G10</f>
        <v>4279.0344943862983</v>
      </c>
    </row>
    <row r="11" spans="4:25">
      <c r="D11" s="412" t="s">
        <v>193</v>
      </c>
      <c r="E11" s="417">
        <v>136.09613999999999</v>
      </c>
      <c r="F11" s="417">
        <v>104.83903116479</v>
      </c>
      <c r="G11" s="417">
        <v>136.09613999999999</v>
      </c>
      <c r="H11" s="417">
        <v>105.22430116479001</v>
      </c>
      <c r="I11" s="359"/>
      <c r="J11" s="359"/>
      <c r="K11" s="359"/>
      <c r="L11" s="359"/>
      <c r="O11" s="409">
        <f t="shared" si="0"/>
        <v>136</v>
      </c>
      <c r="P11" s="409">
        <f t="shared" si="0"/>
        <v>105</v>
      </c>
      <c r="Q11" s="409">
        <f t="shared" si="0"/>
        <v>136</v>
      </c>
      <c r="R11" s="409">
        <f t="shared" si="0"/>
        <v>105</v>
      </c>
      <c r="U11" s="390">
        <f t="shared" ref="U11:U27" si="1">G11</f>
        <v>136.09613999999999</v>
      </c>
    </row>
    <row r="12" spans="4:25">
      <c r="D12" s="412" t="s">
        <v>194</v>
      </c>
      <c r="E12" s="417">
        <v>0</v>
      </c>
      <c r="F12" s="417">
        <v>250</v>
      </c>
      <c r="G12" s="417">
        <v>0</v>
      </c>
      <c r="H12" s="417">
        <v>266.34177</v>
      </c>
      <c r="I12" s="359"/>
      <c r="J12" s="359"/>
      <c r="K12" s="359"/>
      <c r="L12" s="359"/>
      <c r="O12" s="409"/>
      <c r="P12" s="409"/>
      <c r="Q12" s="409"/>
      <c r="R12" s="409"/>
      <c r="U12" s="390">
        <f t="shared" si="1"/>
        <v>0</v>
      </c>
    </row>
    <row r="13" spans="4:25">
      <c r="D13" s="412" t="s">
        <v>195</v>
      </c>
      <c r="E13" s="417">
        <v>6.8999966999999991</v>
      </c>
      <c r="F13" s="417">
        <v>27.413861835210007</v>
      </c>
      <c r="G13" s="417">
        <v>15.221396975199999</v>
      </c>
      <c r="H13" s="417">
        <v>47.413861835210007</v>
      </c>
      <c r="I13" s="359"/>
      <c r="J13" s="359"/>
      <c r="K13" s="359"/>
      <c r="L13" s="359"/>
      <c r="O13" s="409">
        <f t="shared" si="0"/>
        <v>7</v>
      </c>
      <c r="P13" s="409">
        <f t="shared" si="0"/>
        <v>27</v>
      </c>
      <c r="Q13" s="409">
        <f t="shared" si="0"/>
        <v>15</v>
      </c>
      <c r="R13" s="409">
        <f t="shared" si="0"/>
        <v>47</v>
      </c>
      <c r="U13" s="390">
        <f t="shared" si="1"/>
        <v>15.221396975199999</v>
      </c>
    </row>
    <row r="14" spans="4:25">
      <c r="D14" s="412" t="s">
        <v>196</v>
      </c>
      <c r="E14" s="417">
        <v>0</v>
      </c>
      <c r="F14" s="417">
        <v>129.73534000000001</v>
      </c>
      <c r="G14" s="417">
        <v>0</v>
      </c>
      <c r="H14" s="417">
        <v>0</v>
      </c>
      <c r="I14" s="359"/>
      <c r="J14" s="359"/>
      <c r="K14" s="359"/>
      <c r="L14" s="359"/>
      <c r="O14" s="409">
        <f t="shared" si="0"/>
        <v>0</v>
      </c>
      <c r="P14" s="409">
        <f t="shared" si="0"/>
        <v>130</v>
      </c>
      <c r="Q14" s="409">
        <f t="shared" si="0"/>
        <v>0</v>
      </c>
      <c r="R14" s="409">
        <f t="shared" si="0"/>
        <v>0</v>
      </c>
      <c r="U14" s="390">
        <f t="shared" si="1"/>
        <v>0</v>
      </c>
    </row>
    <row r="15" spans="4:25">
      <c r="D15" s="412" t="s">
        <v>197</v>
      </c>
      <c r="E15" s="417">
        <v>0</v>
      </c>
      <c r="F15" s="417">
        <v>0</v>
      </c>
      <c r="G15" s="417">
        <v>-5.1341223348066194</v>
      </c>
      <c r="H15" s="417">
        <v>0</v>
      </c>
      <c r="I15" s="359"/>
      <c r="J15" s="359"/>
      <c r="K15" s="359"/>
      <c r="L15" s="359"/>
      <c r="O15" s="409">
        <f t="shared" si="0"/>
        <v>0</v>
      </c>
      <c r="P15" s="409">
        <f t="shared" si="0"/>
        <v>0</v>
      </c>
      <c r="Q15" s="409">
        <f t="shared" si="0"/>
        <v>-5</v>
      </c>
      <c r="R15" s="409">
        <f t="shared" si="0"/>
        <v>0</v>
      </c>
      <c r="U15" s="390">
        <f t="shared" si="1"/>
        <v>-5.1341223348066194</v>
      </c>
    </row>
    <row r="16" spans="4:25">
      <c r="D16" s="412" t="s">
        <v>198</v>
      </c>
      <c r="E16" s="417">
        <v>6.5351698000000003</v>
      </c>
      <c r="F16" s="417">
        <v>5.5712299999999999</v>
      </c>
      <c r="G16" s="417">
        <v>25.0167919728</v>
      </c>
      <c r="H16" s="417">
        <v>9.8284312258999975</v>
      </c>
      <c r="I16" s="359"/>
      <c r="J16" s="359"/>
      <c r="K16" s="359"/>
      <c r="L16" s="359"/>
      <c r="O16" s="409">
        <f t="shared" si="0"/>
        <v>7</v>
      </c>
      <c r="P16" s="409">
        <f t="shared" si="0"/>
        <v>6</v>
      </c>
      <c r="Q16" s="409">
        <f t="shared" si="0"/>
        <v>25</v>
      </c>
      <c r="R16" s="409">
        <f t="shared" si="0"/>
        <v>10</v>
      </c>
      <c r="U16" s="390">
        <f t="shared" si="1"/>
        <v>25.0167919728</v>
      </c>
    </row>
    <row r="17" spans="4:21">
      <c r="D17" s="412" t="s">
        <v>199</v>
      </c>
      <c r="E17" s="417">
        <v>-371.44363070000003</v>
      </c>
      <c r="F17" s="417">
        <v>-257.44369230000001</v>
      </c>
      <c r="G17" s="417">
        <v>-506.10571863839999</v>
      </c>
      <c r="H17" s="417">
        <v>-861.700452756</v>
      </c>
      <c r="I17" s="359"/>
      <c r="J17" s="359"/>
      <c r="K17" s="359"/>
      <c r="L17" s="359"/>
      <c r="O17" s="409">
        <f t="shared" si="0"/>
        <v>-371</v>
      </c>
      <c r="P17" s="409">
        <f t="shared" si="0"/>
        <v>-257</v>
      </c>
      <c r="Q17" s="409">
        <f t="shared" si="0"/>
        <v>-506</v>
      </c>
      <c r="R17" s="409">
        <f t="shared" si="0"/>
        <v>-862</v>
      </c>
      <c r="U17" s="390">
        <f t="shared" si="1"/>
        <v>-506.10571863839999</v>
      </c>
    </row>
    <row r="18" spans="4:21">
      <c r="D18" s="412" t="s">
        <v>200</v>
      </c>
      <c r="E18" s="417">
        <v>-14.823699399999999</v>
      </c>
      <c r="F18" s="417">
        <v>-34.021005700000003</v>
      </c>
      <c r="G18" s="417">
        <v>-17.825833199999998</v>
      </c>
      <c r="H18" s="417">
        <v>-36.5034025</v>
      </c>
      <c r="I18" s="359"/>
      <c r="J18" s="359"/>
      <c r="K18" s="359"/>
      <c r="L18" s="359"/>
      <c r="O18" s="409">
        <f t="shared" si="0"/>
        <v>-15</v>
      </c>
      <c r="P18" s="409">
        <f t="shared" si="0"/>
        <v>-34</v>
      </c>
      <c r="Q18" s="409">
        <f t="shared" si="0"/>
        <v>-18</v>
      </c>
      <c r="R18" s="409">
        <f t="shared" si="0"/>
        <v>-37</v>
      </c>
      <c r="U18" s="390">
        <f t="shared" si="1"/>
        <v>-17.825833199999998</v>
      </c>
    </row>
    <row r="19" spans="4:21">
      <c r="D19" s="412" t="s">
        <v>201</v>
      </c>
      <c r="E19" s="417">
        <v>10.562939999999999</v>
      </c>
      <c r="F19" s="417">
        <v>96</v>
      </c>
      <c r="G19" s="417">
        <v>12.398731319693429</v>
      </c>
      <c r="H19" s="417">
        <v>105.37773</v>
      </c>
      <c r="I19" s="359"/>
      <c r="J19" s="359"/>
      <c r="K19" s="359"/>
      <c r="L19" s="359"/>
      <c r="O19" s="409">
        <f t="shared" si="0"/>
        <v>11</v>
      </c>
      <c r="P19" s="409">
        <f t="shared" si="0"/>
        <v>96</v>
      </c>
      <c r="Q19" s="409">
        <f t="shared" si="0"/>
        <v>12</v>
      </c>
      <c r="R19" s="409">
        <f t="shared" si="0"/>
        <v>105</v>
      </c>
      <c r="U19" s="390">
        <f t="shared" si="1"/>
        <v>12.398731319693429</v>
      </c>
    </row>
    <row r="20" spans="4:21">
      <c r="D20" s="418" t="s">
        <v>202</v>
      </c>
      <c r="E20" s="417">
        <v>303.50349410000001</v>
      </c>
      <c r="F20" s="417">
        <v>142.20477</v>
      </c>
      <c r="G20" s="417">
        <v>303.50349410000001</v>
      </c>
      <c r="H20" s="417">
        <v>144.45925</v>
      </c>
      <c r="I20" s="359"/>
      <c r="J20" s="359"/>
      <c r="K20" s="359"/>
      <c r="L20" s="359"/>
      <c r="O20" s="409">
        <f t="shared" si="0"/>
        <v>304</v>
      </c>
      <c r="P20" s="409">
        <f t="shared" si="0"/>
        <v>142</v>
      </c>
      <c r="Q20" s="409">
        <f t="shared" si="0"/>
        <v>304</v>
      </c>
      <c r="R20" s="409">
        <f t="shared" si="0"/>
        <v>144</v>
      </c>
      <c r="U20" s="390">
        <f t="shared" si="1"/>
        <v>303.50349410000001</v>
      </c>
    </row>
    <row r="21" spans="4:21">
      <c r="D21" s="412" t="s">
        <v>203</v>
      </c>
      <c r="E21" s="417">
        <v>249.17129920000002</v>
      </c>
      <c r="F21" s="417">
        <v>187.00799600000002</v>
      </c>
      <c r="G21" s="417">
        <v>253.78948608960002</v>
      </c>
      <c r="H21" s="417">
        <v>196.57271428352001</v>
      </c>
      <c r="I21" s="359"/>
      <c r="J21" s="359"/>
      <c r="K21" s="359"/>
      <c r="L21" s="359"/>
      <c r="O21" s="409">
        <f t="shared" si="0"/>
        <v>249</v>
      </c>
      <c r="P21" s="409">
        <f t="shared" si="0"/>
        <v>187</v>
      </c>
      <c r="Q21" s="409">
        <f t="shared" si="0"/>
        <v>254</v>
      </c>
      <c r="R21" s="409">
        <f t="shared" si="0"/>
        <v>197</v>
      </c>
      <c r="U21" s="390">
        <f t="shared" si="1"/>
        <v>253.78948608960002</v>
      </c>
    </row>
    <row r="22" spans="4:21">
      <c r="D22" s="412" t="s">
        <v>204</v>
      </c>
      <c r="E22" s="417">
        <v>-33.066079999999999</v>
      </c>
      <c r="F22" s="417">
        <v>-9</v>
      </c>
      <c r="G22" s="417">
        <v>-33.066079999999999</v>
      </c>
      <c r="H22" s="417">
        <v>-34.45008</v>
      </c>
      <c r="I22" s="359"/>
      <c r="J22" s="359"/>
      <c r="K22" s="359"/>
      <c r="L22" s="359"/>
      <c r="O22" s="409">
        <f t="shared" si="0"/>
        <v>-33</v>
      </c>
      <c r="P22" s="409">
        <f t="shared" si="0"/>
        <v>-9</v>
      </c>
      <c r="Q22" s="409">
        <f t="shared" si="0"/>
        <v>-33</v>
      </c>
      <c r="R22" s="409">
        <f t="shared" si="0"/>
        <v>-34</v>
      </c>
      <c r="U22" s="390">
        <f t="shared" si="1"/>
        <v>-33.066079999999999</v>
      </c>
    </row>
    <row r="23" spans="4:21">
      <c r="D23" s="412" t="s">
        <v>205</v>
      </c>
      <c r="E23" s="417">
        <v>0</v>
      </c>
      <c r="F23" s="417">
        <v>0</v>
      </c>
      <c r="G23" s="417">
        <v>-4.8800072959999996</v>
      </c>
      <c r="H23" s="417">
        <v>15.896785341980003</v>
      </c>
      <c r="I23" s="359"/>
      <c r="J23" s="359"/>
      <c r="K23" s="359"/>
      <c r="L23" s="359"/>
      <c r="O23" s="409">
        <f>ROUND(E23,0)</f>
        <v>0</v>
      </c>
      <c r="P23" s="409">
        <f>ROUND(F23,0)</f>
        <v>0</v>
      </c>
      <c r="Q23" s="409">
        <f>ROUND(G23,0)</f>
        <v>-5</v>
      </c>
      <c r="R23" s="409">
        <f>ROUND(H23,0)</f>
        <v>16</v>
      </c>
      <c r="U23" s="390">
        <f t="shared" si="1"/>
        <v>-4.8800072959999996</v>
      </c>
    </row>
    <row r="24" spans="4:21">
      <c r="D24" s="412" t="s">
        <v>206</v>
      </c>
      <c r="E24" s="417">
        <v>564.44233999999994</v>
      </c>
      <c r="F24" s="417">
        <v>544</v>
      </c>
      <c r="G24" s="417">
        <v>140.75</v>
      </c>
      <c r="H24" s="417">
        <v>30.902296195793749</v>
      </c>
      <c r="I24" s="359"/>
      <c r="J24" s="359"/>
      <c r="K24" s="359"/>
      <c r="L24" s="359"/>
      <c r="O24" s="409">
        <f t="shared" si="0"/>
        <v>564</v>
      </c>
      <c r="P24" s="409">
        <f t="shared" si="0"/>
        <v>544</v>
      </c>
      <c r="Q24" s="409">
        <f t="shared" si="0"/>
        <v>141</v>
      </c>
      <c r="R24" s="409">
        <f t="shared" si="0"/>
        <v>31</v>
      </c>
      <c r="U24" s="390">
        <f t="shared" si="1"/>
        <v>140.75</v>
      </c>
    </row>
    <row r="25" spans="4:21">
      <c r="D25" s="412" t="s">
        <v>57</v>
      </c>
      <c r="E25" s="417">
        <v>668.25627110000005</v>
      </c>
      <c r="F25" s="417">
        <v>730.21</v>
      </c>
      <c r="G25" s="417">
        <v>668.48984529999996</v>
      </c>
      <c r="H25" s="417">
        <v>730.55181790000006</v>
      </c>
      <c r="I25" s="359"/>
      <c r="J25" s="359"/>
      <c r="K25" s="359"/>
      <c r="L25" s="359"/>
      <c r="O25" s="409">
        <f t="shared" si="0"/>
        <v>668</v>
      </c>
      <c r="P25" s="409">
        <f t="shared" si="0"/>
        <v>730</v>
      </c>
      <c r="Q25" s="409">
        <f t="shared" si="0"/>
        <v>668</v>
      </c>
      <c r="R25" s="409">
        <f t="shared" si="0"/>
        <v>731</v>
      </c>
      <c r="U25" s="390">
        <f t="shared" si="1"/>
        <v>668.48984529999996</v>
      </c>
    </row>
    <row r="26" spans="4:21">
      <c r="D26" s="412" t="s">
        <v>207</v>
      </c>
      <c r="E26" s="417">
        <v>-814.29971799999998</v>
      </c>
      <c r="F26" s="417">
        <v>-542.35</v>
      </c>
      <c r="G26" s="417">
        <v>-780.58468645359994</v>
      </c>
      <c r="H26" s="417">
        <v>-453.14805812738001</v>
      </c>
      <c r="I26" s="359"/>
      <c r="J26" s="359"/>
      <c r="K26" s="359"/>
      <c r="L26" s="359"/>
      <c r="O26" s="409">
        <f t="shared" si="0"/>
        <v>-814</v>
      </c>
      <c r="P26" s="409">
        <f t="shared" si="0"/>
        <v>-542</v>
      </c>
      <c r="Q26" s="409">
        <f t="shared" si="0"/>
        <v>-781</v>
      </c>
      <c r="R26" s="409">
        <f t="shared" si="0"/>
        <v>-453</v>
      </c>
      <c r="U26" s="390">
        <f t="shared" si="1"/>
        <v>-780.58468645359994</v>
      </c>
    </row>
    <row r="27" spans="4:21">
      <c r="D27" s="412" t="s">
        <v>208</v>
      </c>
      <c r="E27" s="417">
        <v>-82.5</v>
      </c>
      <c r="F27" s="417">
        <v>-1498.7683254308104</v>
      </c>
      <c r="G27" s="417">
        <v>0</v>
      </c>
      <c r="H27" s="417">
        <v>0</v>
      </c>
      <c r="I27" s="359"/>
      <c r="J27" s="359"/>
      <c r="K27" s="359"/>
      <c r="L27" s="359"/>
      <c r="O27" s="409">
        <f t="shared" si="0"/>
        <v>-83</v>
      </c>
      <c r="P27" s="409">
        <f t="shared" si="0"/>
        <v>-1499</v>
      </c>
      <c r="Q27" s="409">
        <f t="shared" si="0"/>
        <v>0</v>
      </c>
      <c r="R27" s="409">
        <f t="shared" si="0"/>
        <v>0</v>
      </c>
      <c r="U27" s="390">
        <f t="shared" si="1"/>
        <v>0</v>
      </c>
    </row>
    <row r="28" spans="4:21" ht="23.25" customHeight="1">
      <c r="D28" s="407" t="s">
        <v>209</v>
      </c>
      <c r="E28" s="75">
        <f t="array" ref="E28">SUM(ROUND(E8:E27,0))</f>
        <v>5372</v>
      </c>
      <c r="F28" s="75">
        <f t="array" ref="F28">SUM(ROUND(F8:F27,0))</f>
        <v>1887</v>
      </c>
      <c r="G28" s="75">
        <f t="array" ref="G28">SUM(ROUND(G8:G27,0))</f>
        <v>6491</v>
      </c>
      <c r="H28" s="75">
        <f t="array" ref="H28">SUM(ROUND(H8:H27,0))</f>
        <v>3031</v>
      </c>
      <c r="I28" s="419"/>
      <c r="J28" s="420"/>
      <c r="K28" s="420"/>
      <c r="L28" s="420">
        <f>3772</f>
        <v>3772</v>
      </c>
      <c r="M28" s="421">
        <f>F28+L28</f>
        <v>5659</v>
      </c>
      <c r="O28" s="409">
        <f>SUM(O8:O27)</f>
        <v>5372</v>
      </c>
      <c r="P28" s="409">
        <f>SUM(P8:P27)</f>
        <v>1637</v>
      </c>
      <c r="Q28" s="409">
        <f>SUM(Q8:Q27)</f>
        <v>6491</v>
      </c>
      <c r="R28" s="409">
        <f>SUM(R8:R27)</f>
        <v>2765</v>
      </c>
      <c r="U28" s="75">
        <f t="array" ref="U28">SUM(ROUND(U8:U27,0))</f>
        <v>2811</v>
      </c>
    </row>
    <row r="29" spans="4:21" ht="23.25" customHeight="1">
      <c r="D29" s="422" t="s">
        <v>210</v>
      </c>
      <c r="E29" s="423"/>
      <c r="F29" s="417"/>
      <c r="G29" s="424"/>
      <c r="H29" s="416"/>
      <c r="I29" s="284"/>
      <c r="J29" s="284"/>
      <c r="K29" s="284"/>
      <c r="L29" s="284"/>
      <c r="O29" s="409"/>
      <c r="P29" s="409"/>
      <c r="Q29" s="409"/>
      <c r="R29" s="409"/>
    </row>
    <row r="30" spans="4:21" ht="18.75" customHeight="1">
      <c r="D30" s="425" t="s">
        <v>211</v>
      </c>
      <c r="E30" s="423">
        <v>277.39860560673475</v>
      </c>
      <c r="F30" s="417">
        <v>461.63227485361847</v>
      </c>
      <c r="G30" s="424">
        <v>142.33720139152467</v>
      </c>
      <c r="H30" s="417">
        <v>154.71976162266847</v>
      </c>
      <c r="I30" s="426"/>
      <c r="J30" s="426"/>
      <c r="K30" s="426"/>
      <c r="L30" s="426"/>
      <c r="O30" s="409">
        <f t="shared" ref="O30:R37" si="2">ROUND(E30,0)</f>
        <v>277</v>
      </c>
      <c r="P30" s="409">
        <f t="shared" si="2"/>
        <v>462</v>
      </c>
      <c r="Q30" s="409">
        <f t="shared" si="2"/>
        <v>142</v>
      </c>
      <c r="R30" s="409">
        <f t="shared" si="2"/>
        <v>155</v>
      </c>
      <c r="U30" s="390">
        <f>G30</f>
        <v>142.33720139152467</v>
      </c>
    </row>
    <row r="31" spans="4:21" ht="18.75" customHeight="1">
      <c r="D31" s="425" t="s">
        <v>212</v>
      </c>
      <c r="E31" s="423">
        <v>-194.04225199239315</v>
      </c>
      <c r="F31" s="417">
        <v>-1193.99</v>
      </c>
      <c r="G31" s="424">
        <v>127.36847255480684</v>
      </c>
      <c r="H31" s="417">
        <v>-1167.8003640513491</v>
      </c>
      <c r="I31" s="359"/>
      <c r="J31" s="359"/>
      <c r="K31" s="359"/>
      <c r="L31" s="359"/>
      <c r="O31" s="409">
        <f t="shared" si="2"/>
        <v>-194</v>
      </c>
      <c r="P31" s="409">
        <f t="shared" si="2"/>
        <v>-1194</v>
      </c>
      <c r="Q31" s="409">
        <f t="shared" si="2"/>
        <v>127</v>
      </c>
      <c r="R31" s="409">
        <f t="shared" si="2"/>
        <v>-1168</v>
      </c>
      <c r="U31" s="390">
        <f t="shared" ref="U31:U37" si="3">G31</f>
        <v>127.36847255480684</v>
      </c>
    </row>
    <row r="32" spans="4:21" ht="18.75" customHeight="1">
      <c r="D32" s="425" t="s">
        <v>213</v>
      </c>
      <c r="E32" s="423">
        <v>442.4817822</v>
      </c>
      <c r="F32" s="417">
        <f>1500.53-1</f>
        <v>1499.53</v>
      </c>
      <c r="G32" s="424">
        <v>404.82418560056993</v>
      </c>
      <c r="H32" s="417">
        <v>1163.8042873244995</v>
      </c>
      <c r="I32" s="359"/>
      <c r="J32" s="359"/>
      <c r="K32" s="359"/>
      <c r="L32" s="359"/>
      <c r="O32" s="409">
        <f t="shared" si="2"/>
        <v>442</v>
      </c>
      <c r="P32" s="409">
        <f t="shared" si="2"/>
        <v>1500</v>
      </c>
      <c r="Q32" s="409">
        <f t="shared" si="2"/>
        <v>405</v>
      </c>
      <c r="R32" s="409">
        <f t="shared" si="2"/>
        <v>1164</v>
      </c>
      <c r="U32" s="390">
        <f t="shared" si="3"/>
        <v>404.82418560056993</v>
      </c>
    </row>
    <row r="33" spans="4:23" ht="18.75" customHeight="1">
      <c r="D33" s="425" t="s">
        <v>214</v>
      </c>
      <c r="E33" s="423">
        <v>447.08654999999999</v>
      </c>
      <c r="F33" s="417">
        <v>-60.88</v>
      </c>
      <c r="G33" s="424">
        <v>471.13927086497995</v>
      </c>
      <c r="H33" s="417">
        <v>-36.529463739899981</v>
      </c>
      <c r="I33" s="359"/>
      <c r="J33" s="359"/>
      <c r="K33" s="359"/>
      <c r="L33" s="359"/>
      <c r="O33" s="409">
        <f t="shared" si="2"/>
        <v>447</v>
      </c>
      <c r="P33" s="409">
        <f t="shared" si="2"/>
        <v>-61</v>
      </c>
      <c r="Q33" s="409">
        <f t="shared" si="2"/>
        <v>471</v>
      </c>
      <c r="R33" s="409">
        <f t="shared" si="2"/>
        <v>-37</v>
      </c>
      <c r="U33" s="390">
        <f t="shared" si="3"/>
        <v>471.13927086497995</v>
      </c>
    </row>
    <row r="34" spans="4:23" ht="18.75" customHeight="1">
      <c r="D34" s="425" t="s">
        <v>215</v>
      </c>
      <c r="E34" s="423">
        <v>-1379.5263666157321</v>
      </c>
      <c r="F34" s="423">
        <v>-3026.3343258319242</v>
      </c>
      <c r="G34" s="424">
        <v>-2445.7428810020019</v>
      </c>
      <c r="H34" s="417">
        <v>-3249.2772489854742</v>
      </c>
      <c r="I34" s="426"/>
      <c r="J34" s="426"/>
      <c r="K34" s="426"/>
      <c r="L34" s="426"/>
      <c r="O34" s="409">
        <f t="shared" si="2"/>
        <v>-1380</v>
      </c>
      <c r="P34" s="409">
        <f t="shared" si="2"/>
        <v>-3026</v>
      </c>
      <c r="Q34" s="409">
        <f t="shared" si="2"/>
        <v>-2446</v>
      </c>
      <c r="R34" s="409">
        <f t="shared" si="2"/>
        <v>-3249</v>
      </c>
      <c r="U34" s="390">
        <f t="shared" si="3"/>
        <v>-2445.7428810020019</v>
      </c>
    </row>
    <row r="35" spans="4:23" ht="18.75" customHeight="1">
      <c r="D35" s="425" t="s">
        <v>216</v>
      </c>
      <c r="E35" s="423">
        <v>23.04337000000001</v>
      </c>
      <c r="F35" s="417">
        <v>-81.790000000000006</v>
      </c>
      <c r="G35" s="424">
        <v>-342.27485682685995</v>
      </c>
      <c r="H35" s="417">
        <v>4.48223633255013</v>
      </c>
      <c r="I35" s="359"/>
      <c r="J35" s="359"/>
      <c r="K35" s="359"/>
      <c r="L35" s="359"/>
      <c r="O35" s="409">
        <f t="shared" si="2"/>
        <v>23</v>
      </c>
      <c r="P35" s="409">
        <f t="shared" si="2"/>
        <v>-82</v>
      </c>
      <c r="Q35" s="409">
        <f t="shared" si="2"/>
        <v>-342</v>
      </c>
      <c r="R35" s="409">
        <f t="shared" si="2"/>
        <v>4</v>
      </c>
      <c r="U35" s="390">
        <f t="shared" si="3"/>
        <v>-342.27485682685995</v>
      </c>
    </row>
    <row r="36" spans="4:23" ht="18.75" customHeight="1">
      <c r="D36" s="425" t="s">
        <v>217</v>
      </c>
      <c r="E36" s="423">
        <v>190.80319479999565</v>
      </c>
      <c r="F36" s="417">
        <v>1542.73</v>
      </c>
      <c r="G36" s="424">
        <v>331.64794151726556</v>
      </c>
      <c r="H36" s="417">
        <v>1747.0565611459017</v>
      </c>
      <c r="I36" s="359"/>
      <c r="J36" s="359"/>
      <c r="K36" s="359"/>
      <c r="L36" s="359"/>
      <c r="O36" s="409">
        <f t="shared" si="2"/>
        <v>191</v>
      </c>
      <c r="P36" s="409">
        <f t="shared" si="2"/>
        <v>1543</v>
      </c>
      <c r="Q36" s="409">
        <f t="shared" si="2"/>
        <v>332</v>
      </c>
      <c r="R36" s="409">
        <f t="shared" si="2"/>
        <v>1747</v>
      </c>
      <c r="U36" s="390">
        <f t="shared" si="3"/>
        <v>331.64794151726556</v>
      </c>
    </row>
    <row r="37" spans="4:23" ht="17.25" customHeight="1">
      <c r="D37" s="425" t="s">
        <v>218</v>
      </c>
      <c r="E37" s="423">
        <v>67.322684240778685</v>
      </c>
      <c r="F37" s="417">
        <v>-253.94519384077802</v>
      </c>
      <c r="G37" s="424">
        <v>361.66104615968891</v>
      </c>
      <c r="H37" s="417">
        <v>-365.32206279597813</v>
      </c>
      <c r="I37" s="426"/>
      <c r="J37" s="426"/>
      <c r="K37" s="426"/>
      <c r="L37" s="426"/>
      <c r="O37" s="409">
        <f t="shared" si="2"/>
        <v>67</v>
      </c>
      <c r="P37" s="409">
        <f t="shared" si="2"/>
        <v>-254</v>
      </c>
      <c r="Q37" s="409">
        <f t="shared" si="2"/>
        <v>362</v>
      </c>
      <c r="R37" s="409">
        <f t="shared" si="2"/>
        <v>-365</v>
      </c>
      <c r="U37" s="390">
        <f t="shared" si="3"/>
        <v>361.66104615968891</v>
      </c>
    </row>
    <row r="38" spans="4:23" ht="19.5" customHeight="1">
      <c r="D38" s="422" t="s">
        <v>219</v>
      </c>
      <c r="E38" s="75">
        <f t="array" ref="E38">SUM(ROUND(E28:E37,0))</f>
        <v>5245</v>
      </c>
      <c r="F38" s="75">
        <f t="array" ref="F38">SUM(ROUND(F28:F37,0))</f>
        <v>775</v>
      </c>
      <c r="G38" s="75">
        <f t="array" ref="G38">SUM(ROUND(G28:G37,0))</f>
        <v>5542</v>
      </c>
      <c r="H38" s="75">
        <f t="array" ref="H38">SUM(ROUND(H28:H37,0))</f>
        <v>1282</v>
      </c>
      <c r="I38" s="420"/>
      <c r="J38" s="420"/>
      <c r="K38" s="420"/>
      <c r="L38" s="420">
        <v>-911</v>
      </c>
      <c r="M38" s="421">
        <f>F38-L38</f>
        <v>1686</v>
      </c>
      <c r="O38" s="409">
        <f>SUM(O28:O37)</f>
        <v>5245</v>
      </c>
      <c r="P38" s="409">
        <f>SUM(P28:P37)</f>
        <v>525</v>
      </c>
      <c r="Q38" s="409">
        <f>SUM(Q28:Q37)</f>
        <v>5542</v>
      </c>
      <c r="R38" s="409">
        <f>SUM(R28:R37)</f>
        <v>1016</v>
      </c>
      <c r="U38" s="75">
        <f t="array" ref="U38">SUM(ROUND(U28:U37,0))</f>
        <v>1862</v>
      </c>
      <c r="V38" s="390">
        <v>1846</v>
      </c>
      <c r="W38" s="390">
        <f>G38-V38</f>
        <v>3696</v>
      </c>
    </row>
    <row r="39" spans="4:23">
      <c r="D39" s="427" t="s">
        <v>220</v>
      </c>
      <c r="E39" s="423">
        <v>2257.0852353999994</v>
      </c>
      <c r="F39" s="417">
        <v>-546.21225632299934</v>
      </c>
      <c r="G39" s="424">
        <v>2175.6238134817972</v>
      </c>
      <c r="H39" s="417">
        <v>-676.65851810941581</v>
      </c>
      <c r="I39" s="426"/>
      <c r="J39" s="426"/>
      <c r="K39" s="426"/>
      <c r="L39" s="426"/>
      <c r="O39" s="409">
        <f t="shared" ref="O39:R40" si="4">ROUND(E39,0)</f>
        <v>2257</v>
      </c>
      <c r="P39" s="409">
        <f t="shared" si="4"/>
        <v>-546</v>
      </c>
      <c r="Q39" s="409">
        <f t="shared" si="4"/>
        <v>2176</v>
      </c>
      <c r="R39" s="409">
        <f t="shared" si="4"/>
        <v>-677</v>
      </c>
      <c r="U39" s="390">
        <f>G39</f>
        <v>2175.6238134817972</v>
      </c>
    </row>
    <row r="40" spans="4:23">
      <c r="D40" s="407" t="s">
        <v>221</v>
      </c>
      <c r="E40" s="75">
        <f t="array" ref="E40">SUM(ROUND(E38:E39,0))</f>
        <v>7502</v>
      </c>
      <c r="F40" s="75">
        <f t="array" ref="F40">SUM(ROUND(F38:F39,0))</f>
        <v>229</v>
      </c>
      <c r="G40" s="75">
        <f t="array" ref="G40">SUM(ROUND(G38:G39,0))</f>
        <v>7718</v>
      </c>
      <c r="H40" s="75">
        <f t="array" ref="H40">SUM(ROUND(H38:H39,0))</f>
        <v>605</v>
      </c>
      <c r="I40" s="420"/>
      <c r="J40" s="420"/>
      <c r="K40" s="420"/>
      <c r="L40" s="420">
        <v>-946</v>
      </c>
      <c r="M40" s="421">
        <f>F40-L40</f>
        <v>1175</v>
      </c>
      <c r="O40" s="409">
        <f t="shared" si="4"/>
        <v>7502</v>
      </c>
      <c r="P40" s="409">
        <f t="shared" si="4"/>
        <v>229</v>
      </c>
      <c r="Q40" s="409">
        <f t="shared" si="4"/>
        <v>7718</v>
      </c>
      <c r="R40" s="409">
        <f t="shared" si="4"/>
        <v>605</v>
      </c>
      <c r="U40" s="75">
        <f t="array" ref="U40">SUM(ROUND(U38:U39,0))</f>
        <v>4038</v>
      </c>
      <c r="V40" s="390"/>
    </row>
    <row r="41" spans="4:23">
      <c r="D41" s="422" t="s">
        <v>222</v>
      </c>
      <c r="E41" s="423"/>
      <c r="F41" s="417"/>
      <c r="G41" s="428"/>
      <c r="H41" s="429"/>
      <c r="I41" s="284"/>
      <c r="J41" s="284"/>
      <c r="K41" s="284"/>
      <c r="L41" s="284"/>
      <c r="O41" s="409"/>
      <c r="P41" s="409"/>
      <c r="Q41" s="409"/>
      <c r="R41" s="409"/>
    </row>
    <row r="42" spans="4:23" ht="41.25" customHeight="1">
      <c r="D42" s="412" t="s">
        <v>223</v>
      </c>
      <c r="E42" s="430">
        <v>-2653.7337972880027</v>
      </c>
      <c r="F42" s="417">
        <v>-2640.7556891877771</v>
      </c>
      <c r="G42" s="96">
        <v>-3005.5146356800024</v>
      </c>
      <c r="H42" s="417">
        <v>-2848.1958852827734</v>
      </c>
      <c r="I42" s="359"/>
      <c r="J42" s="359"/>
      <c r="K42" s="359"/>
      <c r="L42" s="359"/>
      <c r="O42" s="409">
        <f t="shared" ref="O42:R57" si="5">ROUND(E42,0)</f>
        <v>-2654</v>
      </c>
      <c r="P42" s="409">
        <f t="shared" si="5"/>
        <v>-2641</v>
      </c>
      <c r="Q42" s="409">
        <f t="shared" si="5"/>
        <v>-3006</v>
      </c>
      <c r="R42" s="409">
        <f t="shared" si="5"/>
        <v>-2848</v>
      </c>
    </row>
    <row r="43" spans="4:23" ht="37.5">
      <c r="D43" s="412" t="s">
        <v>224</v>
      </c>
      <c r="E43" s="430">
        <v>118.8428917413934</v>
      </c>
      <c r="F43" s="417">
        <v>132.48519905595958</v>
      </c>
      <c r="G43" s="431">
        <v>126.00372728239338</v>
      </c>
      <c r="H43" s="417">
        <v>158.65223290136018</v>
      </c>
      <c r="I43" s="359"/>
      <c r="J43" s="359"/>
      <c r="K43" s="359"/>
      <c r="L43" s="359"/>
      <c r="O43" s="409">
        <f t="shared" si="5"/>
        <v>119</v>
      </c>
      <c r="P43" s="409">
        <f t="shared" si="5"/>
        <v>132</v>
      </c>
      <c r="Q43" s="409">
        <f t="shared" si="5"/>
        <v>126</v>
      </c>
      <c r="R43" s="409">
        <f t="shared" si="5"/>
        <v>159</v>
      </c>
    </row>
    <row r="44" spans="4:23" ht="37.5" hidden="1">
      <c r="D44" s="412" t="s">
        <v>225</v>
      </c>
      <c r="E44" s="432">
        <v>0</v>
      </c>
      <c r="F44" s="417"/>
      <c r="G44" s="433"/>
      <c r="H44" s="417"/>
      <c r="I44" s="434"/>
      <c r="J44" s="434"/>
      <c r="K44" s="435"/>
      <c r="L44" s="435"/>
      <c r="O44" s="409">
        <f t="shared" si="5"/>
        <v>0</v>
      </c>
      <c r="P44" s="409">
        <f t="shared" si="5"/>
        <v>0</v>
      </c>
      <c r="Q44" s="409">
        <f>ROUND(G47,0)</f>
        <v>0</v>
      </c>
      <c r="R44" s="409">
        <f t="shared" si="5"/>
        <v>0</v>
      </c>
    </row>
    <row r="45" spans="4:23" hidden="1">
      <c r="D45" s="412" t="s">
        <v>226</v>
      </c>
      <c r="E45" s="430">
        <v>0</v>
      </c>
      <c r="F45" s="417"/>
      <c r="G45" s="96">
        <v>0</v>
      </c>
      <c r="H45" s="417">
        <v>0</v>
      </c>
      <c r="I45" s="434"/>
      <c r="J45" s="434"/>
      <c r="K45" s="435"/>
      <c r="L45" s="435"/>
      <c r="O45" s="409">
        <f t="shared" si="5"/>
        <v>0</v>
      </c>
      <c r="P45" s="409">
        <f t="shared" si="5"/>
        <v>0</v>
      </c>
      <c r="Q45" s="409">
        <f t="shared" si="5"/>
        <v>0</v>
      </c>
      <c r="R45" s="409">
        <f t="shared" si="5"/>
        <v>0</v>
      </c>
    </row>
    <row r="46" spans="4:23" hidden="1">
      <c r="D46" s="412" t="s">
        <v>227</v>
      </c>
      <c r="E46" s="430">
        <v>0</v>
      </c>
      <c r="F46" s="417"/>
      <c r="G46" s="431">
        <v>0</v>
      </c>
      <c r="H46" s="417">
        <v>0</v>
      </c>
      <c r="I46" s="359"/>
      <c r="J46" s="359"/>
      <c r="K46" s="359"/>
      <c r="L46" s="359"/>
      <c r="O46" s="409">
        <f t="shared" si="5"/>
        <v>0</v>
      </c>
      <c r="P46" s="409">
        <f t="shared" si="5"/>
        <v>0</v>
      </c>
      <c r="Q46" s="409">
        <f t="shared" si="5"/>
        <v>0</v>
      </c>
      <c r="R46" s="409">
        <f t="shared" si="5"/>
        <v>0</v>
      </c>
    </row>
    <row r="47" spans="4:23" ht="37.5">
      <c r="D47" s="412" t="s">
        <v>228</v>
      </c>
      <c r="E47" s="430">
        <v>-20.000003799999863</v>
      </c>
      <c r="F47" s="417">
        <v>0</v>
      </c>
      <c r="G47" s="405">
        <v>0</v>
      </c>
      <c r="H47" s="417">
        <v>-15.65606</v>
      </c>
      <c r="I47" s="435"/>
      <c r="J47" s="435"/>
      <c r="K47" s="435"/>
      <c r="L47" s="435"/>
      <c r="O47" s="409">
        <f t="shared" si="5"/>
        <v>-20</v>
      </c>
      <c r="P47" s="409">
        <f t="shared" si="5"/>
        <v>0</v>
      </c>
      <c r="Q47" s="409" t="e">
        <f>ROUND(#REF!,0)</f>
        <v>#REF!</v>
      </c>
      <c r="R47" s="409">
        <f t="shared" si="5"/>
        <v>-16</v>
      </c>
    </row>
    <row r="48" spans="4:23">
      <c r="D48" s="412" t="s">
        <v>229</v>
      </c>
      <c r="E48" s="430">
        <v>-75</v>
      </c>
      <c r="F48" s="417">
        <v>-325</v>
      </c>
      <c r="G48" s="431">
        <v>-34.714629000000002</v>
      </c>
      <c r="H48" s="417">
        <v>0</v>
      </c>
      <c r="I48" s="359"/>
      <c r="J48" s="359"/>
      <c r="K48" s="359"/>
      <c r="L48" s="359"/>
      <c r="O48" s="409">
        <f t="shared" si="5"/>
        <v>-75</v>
      </c>
      <c r="P48" s="409">
        <f t="shared" si="5"/>
        <v>-325</v>
      </c>
      <c r="Q48" s="409">
        <f t="shared" si="5"/>
        <v>-35</v>
      </c>
      <c r="R48" s="409">
        <f t="shared" si="5"/>
        <v>0</v>
      </c>
      <c r="V48" s="436"/>
      <c r="W48" s="436"/>
    </row>
    <row r="49" spans="4:24" ht="37.5" hidden="1">
      <c r="D49" s="412" t="s">
        <v>230</v>
      </c>
      <c r="E49" s="430">
        <v>0</v>
      </c>
      <c r="F49" s="417"/>
      <c r="G49" s="431">
        <v>0</v>
      </c>
      <c r="H49" s="417">
        <v>0</v>
      </c>
      <c r="I49" s="359"/>
      <c r="J49" s="359">
        <f>517+1542-2033</f>
        <v>26</v>
      </c>
      <c r="K49" s="359"/>
      <c r="L49" s="359"/>
      <c r="O49" s="409">
        <f t="shared" si="5"/>
        <v>0</v>
      </c>
      <c r="P49" s="409">
        <f t="shared" si="5"/>
        <v>0</v>
      </c>
      <c r="Q49" s="409">
        <f t="shared" si="5"/>
        <v>0</v>
      </c>
      <c r="R49" s="409">
        <f t="shared" si="5"/>
        <v>0</v>
      </c>
    </row>
    <row r="50" spans="4:24" ht="37.5">
      <c r="D50" s="412" t="s">
        <v>231</v>
      </c>
      <c r="E50" s="430">
        <v>-300</v>
      </c>
      <c r="F50" s="417">
        <v>0</v>
      </c>
      <c r="G50" s="431">
        <v>0</v>
      </c>
      <c r="H50" s="417">
        <v>0</v>
      </c>
      <c r="I50" s="359"/>
      <c r="J50" s="359"/>
      <c r="K50" s="359"/>
      <c r="L50" s="359"/>
      <c r="O50" s="409">
        <f t="shared" si="5"/>
        <v>-300</v>
      </c>
      <c r="P50" s="409">
        <f t="shared" si="5"/>
        <v>0</v>
      </c>
      <c r="Q50" s="409">
        <f t="shared" si="5"/>
        <v>0</v>
      </c>
      <c r="R50" s="409">
        <f t="shared" si="5"/>
        <v>0</v>
      </c>
    </row>
    <row r="51" spans="4:24">
      <c r="D51" s="412" t="s">
        <v>232</v>
      </c>
      <c r="E51" s="430">
        <v>-2400</v>
      </c>
      <c r="F51" s="417">
        <v>-5239</v>
      </c>
      <c r="G51" s="431">
        <v>-2400</v>
      </c>
      <c r="H51" s="417">
        <v>-5314</v>
      </c>
      <c r="I51" s="359"/>
      <c r="J51" s="359"/>
      <c r="K51" s="359"/>
      <c r="L51" s="359"/>
      <c r="O51" s="409">
        <f t="shared" si="5"/>
        <v>-2400</v>
      </c>
      <c r="P51" s="409">
        <f t="shared" si="5"/>
        <v>-5239</v>
      </c>
      <c r="Q51" s="409">
        <f t="shared" si="5"/>
        <v>-2400</v>
      </c>
      <c r="R51" s="409">
        <f t="shared" si="5"/>
        <v>-5314</v>
      </c>
    </row>
    <row r="52" spans="4:24">
      <c r="D52" s="412" t="s">
        <v>233</v>
      </c>
      <c r="E52" s="430">
        <v>1706.2862059000001</v>
      </c>
      <c r="F52" s="417">
        <v>7821.0523121000006</v>
      </c>
      <c r="G52" s="406"/>
      <c r="H52" s="417">
        <v>7846.0523121000006</v>
      </c>
      <c r="I52" s="359"/>
      <c r="J52" s="359"/>
      <c r="K52" s="359"/>
      <c r="L52" s="359"/>
      <c r="O52" s="409">
        <f t="shared" si="5"/>
        <v>1706</v>
      </c>
      <c r="P52" s="409">
        <f t="shared" si="5"/>
        <v>7821</v>
      </c>
      <c r="Q52" s="409">
        <f>ROUND(G53,0)</f>
        <v>1915</v>
      </c>
      <c r="R52" s="409">
        <f t="shared" si="5"/>
        <v>7846</v>
      </c>
    </row>
    <row r="53" spans="4:24">
      <c r="D53" s="412" t="s">
        <v>234</v>
      </c>
      <c r="E53" s="430">
        <v>0</v>
      </c>
      <c r="F53" s="417">
        <v>0</v>
      </c>
      <c r="G53" s="431">
        <v>1914.6269559</v>
      </c>
      <c r="H53" s="417">
        <v>0</v>
      </c>
      <c r="I53" s="359"/>
      <c r="J53" s="359"/>
      <c r="K53" s="359"/>
      <c r="L53" s="359"/>
      <c r="O53" s="409"/>
      <c r="P53" s="409">
        <f t="shared" si="5"/>
        <v>0</v>
      </c>
      <c r="Q53" s="409"/>
      <c r="R53" s="409">
        <f t="shared" si="5"/>
        <v>0</v>
      </c>
    </row>
    <row r="54" spans="4:24" ht="37.5" customHeight="1">
      <c r="D54" s="412" t="s">
        <v>235</v>
      </c>
      <c r="E54" s="430">
        <v>-5.274237200000286</v>
      </c>
      <c r="F54" s="417">
        <v>532.37094189999925</v>
      </c>
      <c r="G54" s="431">
        <v>-929.16119910000032</v>
      </c>
      <c r="H54" s="417">
        <v>1426.4563418999994</v>
      </c>
      <c r="I54" s="359"/>
      <c r="J54" s="359"/>
      <c r="K54" s="359"/>
      <c r="L54" s="359"/>
      <c r="O54" s="409">
        <f t="shared" si="5"/>
        <v>-5</v>
      </c>
      <c r="P54" s="409">
        <f t="shared" si="5"/>
        <v>532</v>
      </c>
      <c r="Q54" s="409">
        <f t="shared" si="5"/>
        <v>-929</v>
      </c>
      <c r="R54" s="409">
        <f t="shared" si="5"/>
        <v>1426</v>
      </c>
      <c r="V54" s="390"/>
      <c r="X54" s="390"/>
    </row>
    <row r="55" spans="4:24">
      <c r="D55" s="412" t="s">
        <v>236</v>
      </c>
      <c r="E55" s="430">
        <v>325.14229999999998</v>
      </c>
      <c r="F55" s="417">
        <v>299.61</v>
      </c>
      <c r="G55" s="431">
        <v>363.25155738464997</v>
      </c>
      <c r="H55" s="417">
        <v>297.82324816344999</v>
      </c>
      <c r="I55" s="359"/>
      <c r="J55" s="359"/>
      <c r="K55" s="359"/>
      <c r="L55" s="359"/>
      <c r="O55" s="409">
        <f t="shared" si="5"/>
        <v>325</v>
      </c>
      <c r="P55" s="409">
        <f t="shared" si="5"/>
        <v>300</v>
      </c>
      <c r="Q55" s="409">
        <f t="shared" si="5"/>
        <v>363</v>
      </c>
      <c r="R55" s="409">
        <f t="shared" si="5"/>
        <v>298</v>
      </c>
    </row>
    <row r="56" spans="4:24">
      <c r="D56" s="412" t="s">
        <v>237</v>
      </c>
      <c r="E56" s="430">
        <v>82.5</v>
      </c>
      <c r="F56" s="417">
        <v>1498.7683254308104</v>
      </c>
      <c r="G56" s="431">
        <v>82.5</v>
      </c>
      <c r="H56" s="417">
        <v>222.01832776615979</v>
      </c>
      <c r="I56" s="359"/>
      <c r="J56" s="359"/>
      <c r="K56" s="359"/>
      <c r="L56" s="359"/>
      <c r="O56" s="409">
        <f t="shared" si="5"/>
        <v>83</v>
      </c>
      <c r="P56" s="409">
        <f t="shared" si="5"/>
        <v>1499</v>
      </c>
      <c r="Q56" s="409">
        <f t="shared" si="5"/>
        <v>83</v>
      </c>
      <c r="R56" s="409">
        <f t="shared" si="5"/>
        <v>222</v>
      </c>
    </row>
    <row r="57" spans="4:24">
      <c r="D57" s="412" t="s">
        <v>238</v>
      </c>
      <c r="E57" s="430">
        <v>0</v>
      </c>
      <c r="F57" s="417">
        <v>-250</v>
      </c>
      <c r="G57" s="437">
        <v>0</v>
      </c>
      <c r="H57" s="417">
        <v>-309.32001064436002</v>
      </c>
      <c r="I57" s="359"/>
      <c r="J57" s="359"/>
      <c r="K57" s="359"/>
      <c r="L57" s="359"/>
      <c r="O57" s="409">
        <f t="shared" si="5"/>
        <v>0</v>
      </c>
      <c r="P57" s="409">
        <f t="shared" si="5"/>
        <v>-250</v>
      </c>
      <c r="Q57" s="409">
        <f t="shared" si="5"/>
        <v>0</v>
      </c>
      <c r="R57" s="409">
        <f t="shared" si="5"/>
        <v>-309</v>
      </c>
    </row>
    <row r="58" spans="4:24" ht="25.5" customHeight="1">
      <c r="D58" s="438" t="s">
        <v>239</v>
      </c>
      <c r="E58" s="75">
        <f t="array" ref="E58">SUM(ROUND(E42:E57,0))</f>
        <v>-3221</v>
      </c>
      <c r="F58" s="75">
        <f t="array" ref="F58">SUM(ROUND(F42:F57,0))</f>
        <v>1829</v>
      </c>
      <c r="G58" s="75">
        <f t="array" ref="G58">SUM(ROUND(G42:G57,0))</f>
        <v>-3883</v>
      </c>
      <c r="H58" s="75">
        <f t="array" ref="H58">SUM(ROUND(H42:H57,0))</f>
        <v>1464</v>
      </c>
      <c r="I58" s="420"/>
      <c r="J58" s="420"/>
      <c r="K58" s="420"/>
      <c r="L58" s="420"/>
      <c r="M58" s="436"/>
      <c r="O58" s="409">
        <f>SUM(O42:O57)</f>
        <v>-3221</v>
      </c>
      <c r="P58" s="409">
        <f>SUM(P42:P57)</f>
        <v>1829</v>
      </c>
      <c r="Q58" s="409" t="e">
        <f>SUM(Q42:Q57)</f>
        <v>#REF!</v>
      </c>
      <c r="R58" s="409">
        <f>SUM(R42:R57)</f>
        <v>1464</v>
      </c>
      <c r="V58" s="390"/>
    </row>
    <row r="59" spans="4:24">
      <c r="D59" s="439" t="s">
        <v>240</v>
      </c>
      <c r="E59" s="423"/>
      <c r="F59" s="417"/>
      <c r="G59" s="424"/>
      <c r="H59" s="416"/>
      <c r="I59" s="440"/>
      <c r="J59" s="284"/>
      <c r="K59" s="284"/>
      <c r="L59" s="284"/>
      <c r="O59" s="409"/>
      <c r="P59" s="409"/>
      <c r="Q59" s="409"/>
      <c r="R59" s="409"/>
    </row>
    <row r="60" spans="4:24" ht="21" customHeight="1">
      <c r="D60" s="412" t="s">
        <v>241</v>
      </c>
      <c r="E60" s="97">
        <v>202.48900120000005</v>
      </c>
      <c r="F60" s="417">
        <v>67.543499999999995</v>
      </c>
      <c r="G60" s="97">
        <v>202.48900120000008</v>
      </c>
      <c r="H60" s="417">
        <v>67.533500000002235</v>
      </c>
      <c r="I60" s="359"/>
      <c r="J60" s="359"/>
      <c r="K60" s="359"/>
      <c r="L60" s="359"/>
      <c r="O60" s="409">
        <f t="shared" ref="O60:R68" si="6">ROUND(E60,0)</f>
        <v>202</v>
      </c>
      <c r="P60" s="409">
        <f t="shared" si="6"/>
        <v>68</v>
      </c>
      <c r="Q60" s="409">
        <f t="shared" si="6"/>
        <v>202</v>
      </c>
      <c r="R60" s="409">
        <f t="shared" si="6"/>
        <v>68</v>
      </c>
    </row>
    <row r="61" spans="4:24" ht="21" customHeight="1">
      <c r="D61" s="412" t="s">
        <v>242</v>
      </c>
      <c r="E61" s="97">
        <v>0</v>
      </c>
      <c r="F61" s="417">
        <v>0</v>
      </c>
      <c r="G61" s="97">
        <v>2.9451499999999999</v>
      </c>
      <c r="H61" s="417"/>
      <c r="I61" s="359"/>
      <c r="J61" s="359"/>
      <c r="K61" s="359"/>
      <c r="L61" s="359"/>
      <c r="O61" s="409">
        <f t="shared" si="6"/>
        <v>0</v>
      </c>
      <c r="P61" s="409">
        <f t="shared" si="6"/>
        <v>0</v>
      </c>
      <c r="Q61" s="409">
        <f t="shared" si="6"/>
        <v>3</v>
      </c>
      <c r="R61" s="409">
        <f t="shared" si="6"/>
        <v>0</v>
      </c>
    </row>
    <row r="62" spans="4:24">
      <c r="D62" s="412" t="s">
        <v>243</v>
      </c>
      <c r="E62" s="403">
        <v>1060.9595873000001</v>
      </c>
      <c r="F62" s="417">
        <v>2226.80035</v>
      </c>
      <c r="G62" s="441">
        <v>1060.9595873000001</v>
      </c>
      <c r="H62" s="417">
        <v>2201.80035</v>
      </c>
      <c r="I62" s="359"/>
      <c r="J62" s="359"/>
      <c r="K62" s="359"/>
      <c r="L62" s="359"/>
      <c r="M62" s="436"/>
      <c r="O62" s="409">
        <f t="shared" si="6"/>
        <v>1061</v>
      </c>
      <c r="P62" s="409">
        <f t="shared" si="6"/>
        <v>2227</v>
      </c>
      <c r="Q62" s="409">
        <f t="shared" si="6"/>
        <v>1061</v>
      </c>
      <c r="R62" s="409">
        <f t="shared" si="6"/>
        <v>2202</v>
      </c>
    </row>
    <row r="63" spans="4:24">
      <c r="D63" s="412" t="s">
        <v>244</v>
      </c>
      <c r="E63" s="403">
        <v>-803.00011349999988</v>
      </c>
      <c r="F63" s="417">
        <v>803.00011349999988</v>
      </c>
      <c r="G63" s="441">
        <v>-803.00011349999988</v>
      </c>
      <c r="H63" s="441">
        <v>803.00011349999988</v>
      </c>
      <c r="I63" s="359"/>
      <c r="J63" s="359"/>
      <c r="K63" s="359"/>
      <c r="L63" s="359"/>
      <c r="O63" s="409">
        <f t="shared" si="6"/>
        <v>-803</v>
      </c>
      <c r="P63" s="409">
        <f t="shared" si="6"/>
        <v>803</v>
      </c>
      <c r="Q63" s="409">
        <f t="shared" si="6"/>
        <v>-803</v>
      </c>
      <c r="R63" s="409">
        <f t="shared" si="6"/>
        <v>803</v>
      </c>
    </row>
    <row r="64" spans="4:24">
      <c r="D64" s="412" t="s">
        <v>245</v>
      </c>
      <c r="E64" s="403">
        <v>-3094.8633404000002</v>
      </c>
      <c r="F64" s="417">
        <v>-3644.9139615999998</v>
      </c>
      <c r="G64" s="441">
        <v>-3094.8633404000002</v>
      </c>
      <c r="H64" s="417">
        <v>-3644.9139615999998</v>
      </c>
      <c r="I64" s="359"/>
      <c r="J64" s="359"/>
      <c r="K64" s="359"/>
      <c r="L64" s="359"/>
      <c r="O64" s="409">
        <f t="shared" si="6"/>
        <v>-3095</v>
      </c>
      <c r="P64" s="409">
        <f t="shared" si="6"/>
        <v>-3645</v>
      </c>
      <c r="Q64" s="409">
        <f t="shared" si="6"/>
        <v>-3095</v>
      </c>
      <c r="R64" s="409">
        <f t="shared" si="6"/>
        <v>-3645</v>
      </c>
    </row>
    <row r="65" spans="4:22">
      <c r="D65" s="412" t="s">
        <v>246</v>
      </c>
      <c r="E65" s="403">
        <v>-671</v>
      </c>
      <c r="F65" s="417">
        <v>-743.57</v>
      </c>
      <c r="G65" s="441">
        <v>-656.12372419999997</v>
      </c>
      <c r="H65" s="417">
        <v>-743.45714950000001</v>
      </c>
      <c r="I65" s="359"/>
      <c r="J65" s="359"/>
      <c r="K65" s="359"/>
      <c r="L65" s="359"/>
      <c r="O65" s="409">
        <f t="shared" si="6"/>
        <v>-671</v>
      </c>
      <c r="P65" s="409">
        <f t="shared" si="6"/>
        <v>-744</v>
      </c>
      <c r="Q65" s="409">
        <f t="shared" si="6"/>
        <v>-656</v>
      </c>
      <c r="R65" s="409">
        <f t="shared" si="6"/>
        <v>-743</v>
      </c>
    </row>
    <row r="66" spans="4:22" ht="18" customHeight="1">
      <c r="D66" s="412" t="s">
        <v>247</v>
      </c>
      <c r="E66" s="403">
        <v>-918.04582000000005</v>
      </c>
      <c r="F66" s="417">
        <v>-852.63851</v>
      </c>
      <c r="G66" s="441">
        <v>-945.29762200000005</v>
      </c>
      <c r="H66" s="417">
        <v>-895.33605750000004</v>
      </c>
      <c r="I66" s="359"/>
      <c r="J66" s="359"/>
      <c r="K66" s="359"/>
      <c r="L66" s="359"/>
      <c r="O66" s="409">
        <f t="shared" si="6"/>
        <v>-918</v>
      </c>
      <c r="P66" s="409">
        <f t="shared" si="6"/>
        <v>-853</v>
      </c>
      <c r="Q66" s="409">
        <f t="shared" si="6"/>
        <v>-945</v>
      </c>
      <c r="R66" s="409">
        <f t="shared" si="6"/>
        <v>-895</v>
      </c>
    </row>
    <row r="67" spans="4:22" ht="18.75" hidden="1" customHeight="1">
      <c r="D67" s="412" t="s">
        <v>248</v>
      </c>
      <c r="E67" s="403">
        <v>0</v>
      </c>
      <c r="F67" s="417">
        <v>0</v>
      </c>
      <c r="G67" s="441">
        <v>0</v>
      </c>
      <c r="H67" s="417">
        <v>0</v>
      </c>
      <c r="I67" s="359"/>
      <c r="J67" s="359"/>
      <c r="K67" s="359"/>
      <c r="L67" s="359"/>
      <c r="O67" s="409"/>
      <c r="P67" s="409">
        <f t="shared" si="6"/>
        <v>0</v>
      </c>
      <c r="Q67" s="409"/>
      <c r="R67" s="409">
        <f t="shared" si="6"/>
        <v>0</v>
      </c>
    </row>
    <row r="68" spans="4:22" hidden="1">
      <c r="D68" s="412" t="s">
        <v>249</v>
      </c>
      <c r="E68" s="403">
        <v>0</v>
      </c>
      <c r="F68" s="417">
        <v>0</v>
      </c>
      <c r="G68" s="441">
        <v>0</v>
      </c>
      <c r="H68" s="417">
        <v>0</v>
      </c>
      <c r="I68" s="359"/>
      <c r="J68" s="359"/>
      <c r="K68" s="359"/>
      <c r="L68" s="359"/>
      <c r="O68" s="409"/>
      <c r="P68" s="409">
        <f t="shared" si="6"/>
        <v>0</v>
      </c>
      <c r="Q68" s="409"/>
      <c r="R68" s="409">
        <f t="shared" si="6"/>
        <v>0</v>
      </c>
    </row>
    <row r="69" spans="4:22">
      <c r="D69" s="407" t="s">
        <v>250</v>
      </c>
      <c r="E69" s="75">
        <f t="array" ref="E69">SUM(ROUND(E60:E66,0))</f>
        <v>-4224</v>
      </c>
      <c r="F69" s="75">
        <f t="array" ref="F69">SUM(ROUND(F60:F66,0))</f>
        <v>-2144</v>
      </c>
      <c r="G69" s="75">
        <f t="array" ref="G69">SUM(ROUND(G60:G66,0))</f>
        <v>-4233</v>
      </c>
      <c r="H69" s="75">
        <f t="array" ref="H69">SUM(ROUND(H60:H66,0))</f>
        <v>-2210</v>
      </c>
      <c r="I69" s="420"/>
      <c r="J69" s="420"/>
      <c r="K69" s="420"/>
      <c r="L69" s="420">
        <f>3962</f>
        <v>3962</v>
      </c>
      <c r="M69" s="421">
        <f>F69-L69</f>
        <v>-6106</v>
      </c>
      <c r="O69" s="409">
        <f>SUM(O60:O66)</f>
        <v>-4224</v>
      </c>
      <c r="P69" s="409">
        <f>SUM(P60:P68)</f>
        <v>-2144</v>
      </c>
      <c r="Q69" s="409">
        <f>SUM(Q60:Q66)</f>
        <v>-4233</v>
      </c>
      <c r="R69" s="409">
        <f>SUM(R60:R68)</f>
        <v>-2210</v>
      </c>
      <c r="V69" s="390"/>
    </row>
    <row r="70" spans="4:22">
      <c r="D70" s="407" t="s">
        <v>251</v>
      </c>
      <c r="E70" s="442">
        <f>E69+E58+E40</f>
        <v>57</v>
      </c>
      <c r="F70" s="442">
        <f>F69+F58+F40</f>
        <v>-86</v>
      </c>
      <c r="G70" s="442">
        <f>G69+G58+G40</f>
        <v>-398</v>
      </c>
      <c r="H70" s="442">
        <f>H69+H58+H40</f>
        <v>-141</v>
      </c>
      <c r="I70" s="420"/>
      <c r="J70" s="420"/>
      <c r="K70" s="420"/>
      <c r="L70" s="420"/>
      <c r="O70" s="409">
        <f t="shared" ref="O70:R75" si="7">ROUND(E70,0)</f>
        <v>57</v>
      </c>
      <c r="P70" s="409">
        <f t="shared" si="7"/>
        <v>-86</v>
      </c>
      <c r="Q70" s="409">
        <f t="shared" si="7"/>
        <v>-398</v>
      </c>
      <c r="R70" s="409">
        <f t="shared" si="7"/>
        <v>-141</v>
      </c>
      <c r="V70" s="390"/>
    </row>
    <row r="71" spans="4:22">
      <c r="D71" s="407"/>
      <c r="E71" s="443"/>
      <c r="F71" s="443"/>
      <c r="G71" s="443"/>
      <c r="H71" s="444"/>
      <c r="I71" s="420"/>
      <c r="J71" s="420"/>
      <c r="K71" s="420"/>
      <c r="L71" s="420"/>
      <c r="O71" s="409"/>
      <c r="P71" s="409"/>
      <c r="Q71" s="409"/>
      <c r="R71" s="409"/>
      <c r="V71" s="390"/>
    </row>
    <row r="72" spans="4:22" ht="37.5">
      <c r="D72" s="407" t="s">
        <v>252</v>
      </c>
      <c r="E72" s="443">
        <v>0</v>
      </c>
      <c r="F72" s="443">
        <v>0</v>
      </c>
      <c r="G72" s="403">
        <v>1645.2414528103798</v>
      </c>
      <c r="H72" s="444">
        <v>0</v>
      </c>
      <c r="I72" s="420"/>
      <c r="J72" s="420"/>
      <c r="K72" s="420"/>
      <c r="L72" s="420"/>
      <c r="O72" s="409"/>
      <c r="P72" s="409"/>
      <c r="Q72" s="409"/>
      <c r="R72" s="409"/>
      <c r="V72" s="390"/>
    </row>
    <row r="73" spans="4:22" ht="12.75" customHeight="1">
      <c r="D73" s="407"/>
      <c r="E73" s="443"/>
      <c r="F73" s="443"/>
      <c r="G73" s="443"/>
      <c r="H73" s="444"/>
      <c r="I73" s="420"/>
      <c r="J73" s="420"/>
      <c r="K73" s="420"/>
      <c r="L73" s="420"/>
      <c r="O73" s="409"/>
      <c r="P73" s="409"/>
      <c r="Q73" s="409"/>
      <c r="R73" s="409"/>
      <c r="V73" s="390"/>
    </row>
    <row r="74" spans="4:22">
      <c r="D74" s="412" t="s">
        <v>253</v>
      </c>
      <c r="E74" s="403">
        <v>0</v>
      </c>
      <c r="F74" s="417">
        <v>11</v>
      </c>
      <c r="G74" s="441">
        <v>4</v>
      </c>
      <c r="H74" s="417">
        <v>48</v>
      </c>
      <c r="I74" s="434"/>
      <c r="J74" s="434"/>
      <c r="K74" s="434"/>
      <c r="L74" s="434"/>
      <c r="O74" s="409">
        <f t="shared" si="7"/>
        <v>0</v>
      </c>
      <c r="P74" s="409">
        <f t="shared" si="7"/>
        <v>11</v>
      </c>
      <c r="Q74" s="409">
        <f t="shared" si="7"/>
        <v>4</v>
      </c>
      <c r="R74" s="409">
        <f t="shared" si="7"/>
        <v>48</v>
      </c>
    </row>
    <row r="75" spans="4:22">
      <c r="D75" s="412" t="s">
        <v>254</v>
      </c>
      <c r="E75" s="403">
        <v>595.16407802864865</v>
      </c>
      <c r="F75" s="417">
        <v>669.71540682897921</v>
      </c>
      <c r="G75" s="441">
        <v>1432</v>
      </c>
      <c r="H75" s="417">
        <v>1525</v>
      </c>
      <c r="I75" s="434"/>
      <c r="J75" s="434"/>
      <c r="K75" s="434"/>
      <c r="L75" s="434"/>
      <c r="O75" s="409">
        <f t="shared" si="7"/>
        <v>595</v>
      </c>
      <c r="P75" s="409">
        <f t="shared" si="7"/>
        <v>670</v>
      </c>
      <c r="Q75" s="409">
        <f t="shared" si="7"/>
        <v>1432</v>
      </c>
      <c r="R75" s="409">
        <f t="shared" si="7"/>
        <v>1525</v>
      </c>
    </row>
    <row r="76" spans="4:22">
      <c r="D76" s="407" t="s">
        <v>255</v>
      </c>
      <c r="E76" s="75">
        <f t="array" ref="E76">SUM(ROUND(E70:E75,0))</f>
        <v>652</v>
      </c>
      <c r="F76" s="75">
        <f t="array" ref="F76">SUM(ROUND(F70:F75,0))</f>
        <v>595</v>
      </c>
      <c r="G76" s="75">
        <f t="array" ref="G76">SUM(ROUND(G70:G75,0))</f>
        <v>2683</v>
      </c>
      <c r="H76" s="75">
        <f t="array" ref="H76">SUM(ROUND(H70:H75,0))</f>
        <v>1432</v>
      </c>
      <c r="I76" s="420"/>
      <c r="J76" s="420"/>
      <c r="K76" s="420"/>
      <c r="L76" s="420"/>
      <c r="O76" s="409">
        <f>SUM(O70:O75)</f>
        <v>652</v>
      </c>
      <c r="P76" s="409">
        <f>SUM(P70:P75)</f>
        <v>595</v>
      </c>
      <c r="Q76" s="409">
        <f>SUM(Q70:Q75)</f>
        <v>1038</v>
      </c>
      <c r="R76" s="409">
        <f>SUM(R70:R75)</f>
        <v>1432</v>
      </c>
    </row>
    <row r="77" spans="4:22">
      <c r="D77" s="439" t="s">
        <v>256</v>
      </c>
      <c r="E77" s="423"/>
      <c r="F77" s="417"/>
      <c r="G77" s="96"/>
      <c r="H77" s="416"/>
      <c r="I77" s="284"/>
      <c r="J77" s="284"/>
      <c r="K77" s="284"/>
      <c r="L77" s="284"/>
      <c r="O77" s="409"/>
      <c r="P77" s="409"/>
      <c r="Q77" s="409"/>
      <c r="R77" s="409"/>
    </row>
    <row r="78" spans="4:22">
      <c r="D78" s="412" t="s">
        <v>257</v>
      </c>
      <c r="E78" s="403">
        <v>0.96641279999999996</v>
      </c>
      <c r="F78" s="417">
        <v>1.6448456</v>
      </c>
      <c r="G78" s="441">
        <v>1.7270399999999999</v>
      </c>
      <c r="H78" s="417">
        <v>3.7323499999999998</v>
      </c>
      <c r="I78" s="359"/>
      <c r="J78" s="359"/>
      <c r="K78" s="359"/>
      <c r="L78" s="359"/>
      <c r="O78" s="409">
        <f t="shared" ref="O78:R80" si="8">ROUND(E78,0)</f>
        <v>1</v>
      </c>
      <c r="P78" s="409">
        <f t="shared" si="8"/>
        <v>2</v>
      </c>
      <c r="Q78" s="409">
        <f t="shared" si="8"/>
        <v>2</v>
      </c>
      <c r="R78" s="409">
        <f t="shared" si="8"/>
        <v>4</v>
      </c>
    </row>
    <row r="79" spans="4:22">
      <c r="D79" s="412" t="s">
        <v>258</v>
      </c>
      <c r="E79" s="403"/>
      <c r="F79" s="417"/>
      <c r="G79" s="441"/>
      <c r="H79" s="417"/>
      <c r="I79" s="359"/>
      <c r="J79" s="359"/>
      <c r="K79" s="359"/>
      <c r="L79" s="359"/>
      <c r="O79" s="409">
        <f t="shared" si="8"/>
        <v>0</v>
      </c>
      <c r="P79" s="409">
        <f t="shared" si="8"/>
        <v>0</v>
      </c>
      <c r="Q79" s="409">
        <f t="shared" si="8"/>
        <v>0</v>
      </c>
      <c r="R79" s="409">
        <f t="shared" si="8"/>
        <v>0</v>
      </c>
    </row>
    <row r="80" spans="4:22">
      <c r="D80" s="445" t="s">
        <v>259</v>
      </c>
      <c r="E80" s="403">
        <v>651.02041261248996</v>
      </c>
      <c r="F80" s="417">
        <v>593</v>
      </c>
      <c r="G80" s="441">
        <v>2681.1766899999998</v>
      </c>
      <c r="H80" s="417">
        <v>1427.9172599999999</v>
      </c>
      <c r="I80" s="434"/>
      <c r="J80" s="434"/>
      <c r="K80" s="434"/>
      <c r="L80" s="434"/>
      <c r="O80" s="409">
        <f t="shared" si="8"/>
        <v>651</v>
      </c>
      <c r="P80" s="409">
        <f t="shared" si="8"/>
        <v>593</v>
      </c>
      <c r="Q80" s="409">
        <f t="shared" si="8"/>
        <v>2681</v>
      </c>
      <c r="R80" s="409">
        <f t="shared" si="8"/>
        <v>1428</v>
      </c>
    </row>
    <row r="81" spans="4:18">
      <c r="D81" s="446" t="s">
        <v>260</v>
      </c>
      <c r="E81" s="75">
        <f t="array" ref="E81">SUM(ROUND(E78:E80,0))</f>
        <v>652</v>
      </c>
      <c r="F81" s="75">
        <f t="array" ref="F81">SUM(ROUND(F78:F80,0))</f>
        <v>595</v>
      </c>
      <c r="G81" s="75">
        <f t="array" ref="G81">SUM(ROUND(G78:G80,0))</f>
        <v>2683</v>
      </c>
      <c r="H81" s="75">
        <f t="array" ref="H81">SUM(ROUND(H78:H80,0))</f>
        <v>1432</v>
      </c>
      <c r="I81" s="420"/>
      <c r="J81" s="420"/>
      <c r="K81" s="420"/>
      <c r="L81" s="420"/>
      <c r="O81" s="409">
        <f>SUM(O78:O80)</f>
        <v>652</v>
      </c>
      <c r="P81" s="409">
        <f>SUM(P78:P80)</f>
        <v>595</v>
      </c>
      <c r="Q81" s="409">
        <f>SUM(Q78:Q80)</f>
        <v>2683</v>
      </c>
      <c r="R81" s="409">
        <f>SUM(R78:R80)</f>
        <v>1432</v>
      </c>
    </row>
    <row r="82" spans="4:18" hidden="1">
      <c r="D82" s="447"/>
      <c r="E82" s="420"/>
      <c r="F82" s="420"/>
      <c r="G82" s="448"/>
      <c r="H82" s="420"/>
      <c r="I82" s="420"/>
      <c r="J82" s="420"/>
      <c r="K82" s="420"/>
      <c r="L82" s="420"/>
    </row>
    <row r="83" spans="4:18" hidden="1">
      <c r="G83" s="449"/>
    </row>
    <row r="84" spans="4:18" hidden="1">
      <c r="E84" s="449">
        <f>E76-E81</f>
        <v>0</v>
      </c>
      <c r="F84" s="449">
        <v>-0.49982602930521097</v>
      </c>
      <c r="G84" s="449">
        <f>G76-G81</f>
        <v>0</v>
      </c>
      <c r="H84" s="449">
        <v>-0.51465895806541095</v>
      </c>
      <c r="I84" s="449"/>
      <c r="J84" s="449"/>
      <c r="K84" s="449"/>
      <c r="L84" s="449"/>
    </row>
    <row r="85" spans="4:18" hidden="1">
      <c r="E85" s="390">
        <f>(E76-E81)</f>
        <v>0</v>
      </c>
      <c r="F85" s="390">
        <f>(F76-F81)</f>
        <v>0</v>
      </c>
      <c r="G85" s="390">
        <f>(G76-G81)</f>
        <v>0</v>
      </c>
      <c r="H85" s="390">
        <f>(H76-H81)</f>
        <v>0</v>
      </c>
    </row>
    <row r="86" spans="4:18" hidden="1">
      <c r="E86" s="421">
        <f>E81-'Reg33-BS Q4 FY24'!F29</f>
        <v>1.3174587509979574E-2</v>
      </c>
      <c r="F86" s="421"/>
      <c r="G86" s="390">
        <f>G81-'Reg33-BS Q4 FY24'!H29</f>
        <v>9.6270007480143249E-2</v>
      </c>
      <c r="H86" s="421"/>
      <c r="I86" s="421"/>
      <c r="J86" s="421"/>
      <c r="K86" s="421"/>
      <c r="L86" s="421"/>
    </row>
    <row r="87" spans="4:18" hidden="1">
      <c r="E87" s="450">
        <f>'Reg33-BS Q4 FY24'!F29</f>
        <v>651.98682541249002</v>
      </c>
      <c r="G87" s="390">
        <f>'Reg33-BS Q4 FY24'!H29</f>
        <v>2682.9037299925199</v>
      </c>
    </row>
    <row r="88" spans="4:18" hidden="1"/>
    <row r="89" spans="4:18" hidden="1">
      <c r="G89" s="390">
        <v>-552.61140999999998</v>
      </c>
    </row>
    <row r="90" spans="4:18" hidden="1"/>
    <row r="92" spans="4:18">
      <c r="E92" s="390">
        <f t="shared" ref="E92:G92" si="9">E76-E81</f>
        <v>0</v>
      </c>
      <c r="F92" s="390">
        <f t="shared" si="9"/>
        <v>0</v>
      </c>
      <c r="G92" s="390">
        <f t="shared" si="9"/>
        <v>0</v>
      </c>
      <c r="H92" s="390">
        <f>H76-H81</f>
        <v>0</v>
      </c>
    </row>
  </sheetData>
  <autoFilter ref="E6:H81"/>
  <mergeCells count="3">
    <mergeCell ref="D4:D6"/>
    <mergeCell ref="E4:F4"/>
    <mergeCell ref="G4:H4"/>
  </mergeCells>
  <pageMargins left="0.31" right="0.25" top="0.31496062992126" bottom="0.74803149606299202" header="0.31496062992126" footer="0.31496062992126"/>
  <pageSetup paperSize="9" scale="60" orientation="portrait" horizontalDpi="300" verticalDpi="300" r:id="rId1"/>
  <rowBreaks count="1" manualBreakCount="1">
    <brk id="4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6"/>
  <sheetViews>
    <sheetView showGridLines="0" showWhiteSpace="0" view="pageBreakPreview" topLeftCell="A28" zoomScale="90" zoomScaleNormal="100" workbookViewId="0">
      <selection activeCell="B43" sqref="B43:F43"/>
    </sheetView>
  </sheetViews>
  <sheetFormatPr defaultColWidth="9.140625" defaultRowHeight="15.75"/>
  <cols>
    <col min="1" max="1" width="6.5703125" style="452" customWidth="1"/>
    <col min="2" max="2" width="15.7109375" style="452" customWidth="1"/>
    <col min="3" max="3" width="73.85546875" style="452" customWidth="1"/>
    <col min="4" max="4" width="15.7109375" style="452" customWidth="1"/>
    <col min="5" max="5" width="17.85546875" style="452" customWidth="1"/>
    <col min="6" max="6" width="38" style="452" customWidth="1"/>
    <col min="7" max="9" width="18.7109375" style="452" customWidth="1"/>
    <col min="10" max="10" width="20.7109375" style="452" customWidth="1"/>
    <col min="11" max="11" width="12.28515625" style="452" customWidth="1"/>
    <col min="12" max="16384" width="9.140625" style="452"/>
  </cols>
  <sheetData>
    <row r="1" spans="1:6">
      <c r="A1" s="451"/>
      <c r="C1" s="509"/>
      <c r="D1" s="509"/>
      <c r="E1" s="509"/>
    </row>
    <row r="2" spans="1:6">
      <c r="A2" s="451"/>
    </row>
    <row r="3" spans="1:6">
      <c r="A3" s="451"/>
    </row>
    <row r="4" spans="1:6">
      <c r="A4" s="451"/>
    </row>
    <row r="5" spans="1:6">
      <c r="A5" s="453"/>
    </row>
    <row r="6" spans="1:6">
      <c r="B6" s="454"/>
      <c r="C6" s="454"/>
      <c r="D6" s="454"/>
      <c r="E6" s="454"/>
      <c r="F6" s="454"/>
    </row>
    <row r="7" spans="1:6">
      <c r="B7" s="455" t="s">
        <v>261</v>
      </c>
      <c r="C7" s="454"/>
      <c r="D7" s="454"/>
      <c r="E7" s="454"/>
      <c r="F7" s="454"/>
    </row>
    <row r="8" spans="1:6">
      <c r="B8" s="451"/>
      <c r="C8" s="454"/>
      <c r="D8" s="454"/>
      <c r="E8" s="454"/>
      <c r="F8" s="454"/>
    </row>
    <row r="9" spans="1:6">
      <c r="B9" s="454"/>
      <c r="C9" s="454"/>
      <c r="D9" s="454"/>
      <c r="E9" s="454"/>
      <c r="F9" s="454"/>
    </row>
    <row r="10" spans="1:6" ht="123" customHeight="1">
      <c r="A10" s="456"/>
      <c r="B10" s="510" t="s">
        <v>282</v>
      </c>
      <c r="C10" s="510"/>
      <c r="D10" s="510"/>
      <c r="E10" s="510"/>
      <c r="F10" s="510"/>
    </row>
    <row r="11" spans="1:6" ht="150" hidden="1" customHeight="1">
      <c r="B11" s="511" t="s">
        <v>262</v>
      </c>
      <c r="C11" s="511"/>
      <c r="D11" s="511"/>
      <c r="E11" s="511"/>
      <c r="F11" s="511"/>
    </row>
    <row r="12" spans="1:6" ht="38.25" hidden="1" customHeight="1">
      <c r="B12" s="511" t="s">
        <v>263</v>
      </c>
      <c r="C12" s="511"/>
      <c r="D12" s="511"/>
      <c r="E12" s="511"/>
      <c r="F12" s="511"/>
    </row>
    <row r="13" spans="1:6" ht="82.5" hidden="1" customHeight="1">
      <c r="B13" s="508" t="s">
        <v>264</v>
      </c>
      <c r="C13" s="508"/>
      <c r="D13" s="508"/>
      <c r="E13" s="508"/>
      <c r="F13" s="508"/>
    </row>
    <row r="14" spans="1:6" ht="58.5" hidden="1" customHeight="1">
      <c r="B14" s="508" t="s">
        <v>265</v>
      </c>
      <c r="C14" s="508"/>
      <c r="D14" s="508"/>
      <c r="E14" s="508"/>
      <c r="F14" s="508"/>
    </row>
    <row r="15" spans="1:6" ht="209.25" hidden="1" customHeight="1">
      <c r="B15" s="511" t="s">
        <v>266</v>
      </c>
      <c r="C15" s="511"/>
      <c r="D15" s="511"/>
      <c r="E15" s="511"/>
      <c r="F15" s="511"/>
    </row>
    <row r="16" spans="1:6" ht="115.5" hidden="1" customHeight="1">
      <c r="B16" s="511" t="s">
        <v>267</v>
      </c>
      <c r="C16" s="511"/>
      <c r="D16" s="511"/>
      <c r="E16" s="511"/>
      <c r="F16" s="511"/>
    </row>
    <row r="17" spans="2:11" ht="100.5" hidden="1" customHeight="1">
      <c r="B17" s="511" t="s">
        <v>268</v>
      </c>
      <c r="C17" s="511"/>
      <c r="D17" s="511"/>
      <c r="E17" s="511"/>
      <c r="F17" s="511"/>
    </row>
    <row r="18" spans="2:11" ht="116.25" hidden="1" customHeight="1">
      <c r="B18" s="511" t="s">
        <v>269</v>
      </c>
      <c r="C18" s="511"/>
      <c r="D18" s="511"/>
      <c r="E18" s="511"/>
      <c r="F18" s="511"/>
      <c r="G18" s="457"/>
      <c r="H18" s="458"/>
    </row>
    <row r="19" spans="2:11" ht="106.5" customHeight="1">
      <c r="B19" s="510" t="s">
        <v>291</v>
      </c>
      <c r="C19" s="510"/>
      <c r="D19" s="510"/>
      <c r="E19" s="510"/>
      <c r="F19" s="510"/>
      <c r="G19" s="457"/>
      <c r="H19" s="458"/>
    </row>
    <row r="20" spans="2:11" ht="56.25" hidden="1" customHeight="1">
      <c r="B20" s="511" t="s">
        <v>286</v>
      </c>
      <c r="C20" s="511"/>
      <c r="D20" s="511"/>
      <c r="E20" s="511"/>
      <c r="F20" s="511"/>
      <c r="G20" s="511"/>
      <c r="H20" s="511"/>
      <c r="I20" s="511"/>
      <c r="J20" s="511"/>
      <c r="K20" s="511"/>
    </row>
    <row r="21" spans="2:11" ht="70.5" hidden="1" customHeight="1">
      <c r="B21" s="508" t="s">
        <v>270</v>
      </c>
      <c r="C21" s="508"/>
      <c r="D21" s="508"/>
      <c r="E21" s="508"/>
      <c r="F21" s="508"/>
      <c r="G21" s="459"/>
      <c r="H21" s="459"/>
      <c r="I21" s="459"/>
      <c r="J21" s="459"/>
      <c r="K21" s="459"/>
    </row>
    <row r="22" spans="2:11" ht="123" hidden="1" customHeight="1">
      <c r="B22" s="512" t="s">
        <v>271</v>
      </c>
      <c r="C22" s="512"/>
      <c r="D22" s="512"/>
      <c r="E22" s="512"/>
      <c r="F22" s="512"/>
      <c r="G22" s="459"/>
      <c r="H22" s="459"/>
      <c r="I22" s="459"/>
      <c r="J22" s="459"/>
      <c r="K22" s="459"/>
    </row>
    <row r="23" spans="2:11" hidden="1">
      <c r="B23" s="513" t="s">
        <v>272</v>
      </c>
      <c r="C23" s="514"/>
      <c r="D23" s="514"/>
      <c r="E23" s="514"/>
      <c r="F23" s="514"/>
      <c r="H23" s="460"/>
      <c r="I23" s="460"/>
    </row>
    <row r="24" spans="2:11" ht="243" customHeight="1">
      <c r="B24" s="515" t="s">
        <v>283</v>
      </c>
      <c r="C24" s="515"/>
      <c r="D24" s="515"/>
      <c r="E24" s="515"/>
      <c r="F24" s="515"/>
      <c r="H24" s="460"/>
      <c r="I24" s="460"/>
    </row>
    <row r="25" spans="2:11" ht="126.75" customHeight="1">
      <c r="B25" s="512" t="s">
        <v>292</v>
      </c>
      <c r="C25" s="512"/>
      <c r="D25" s="512"/>
      <c r="E25" s="512"/>
      <c r="F25" s="512"/>
      <c r="H25" s="461"/>
    </row>
    <row r="26" spans="2:11" ht="96.75" customHeight="1">
      <c r="B26" s="508" t="s">
        <v>293</v>
      </c>
      <c r="C26" s="508"/>
      <c r="D26" s="508"/>
      <c r="E26" s="508"/>
      <c r="F26" s="508"/>
    </row>
    <row r="27" spans="2:11" ht="53.25" customHeight="1">
      <c r="B27" s="512" t="s">
        <v>284</v>
      </c>
      <c r="C27" s="512"/>
      <c r="D27" s="512"/>
      <c r="E27" s="512"/>
      <c r="F27" s="512"/>
    </row>
    <row r="28" spans="2:11" ht="53.25" customHeight="1">
      <c r="B28" s="517" t="s">
        <v>285</v>
      </c>
      <c r="C28" s="517"/>
      <c r="D28" s="517"/>
      <c r="E28" s="517"/>
      <c r="F28" s="517"/>
    </row>
    <row r="29" spans="2:11">
      <c r="B29" s="226"/>
      <c r="C29" s="462"/>
      <c r="D29" s="462"/>
      <c r="E29" s="462"/>
      <c r="F29" s="462"/>
    </row>
    <row r="30" spans="2:11">
      <c r="B30" s="463"/>
      <c r="D30" s="463" t="s">
        <v>273</v>
      </c>
    </row>
    <row r="31" spans="2:11">
      <c r="B31" s="463"/>
      <c r="D31" s="463" t="s">
        <v>274</v>
      </c>
    </row>
    <row r="32" spans="2:11">
      <c r="B32" s="464"/>
      <c r="D32" s="465"/>
    </row>
    <row r="33" spans="2:6">
      <c r="B33" s="464"/>
    </row>
    <row r="36" spans="2:6">
      <c r="D36" s="466" t="s">
        <v>275</v>
      </c>
    </row>
    <row r="37" spans="2:6" ht="15.75" hidden="1" customHeight="1">
      <c r="B37" s="467"/>
      <c r="D37" s="466" t="s">
        <v>276</v>
      </c>
    </row>
    <row r="38" spans="2:6">
      <c r="D38" s="452" t="s">
        <v>276</v>
      </c>
    </row>
    <row r="39" spans="2:6">
      <c r="B39" s="468"/>
      <c r="D39" s="468" t="s">
        <v>277</v>
      </c>
    </row>
    <row r="40" spans="2:6">
      <c r="B40" s="468"/>
      <c r="D40" s="468" t="s">
        <v>287</v>
      </c>
    </row>
    <row r="43" spans="2:6" ht="51.75" customHeight="1">
      <c r="B43" s="518"/>
      <c r="C43" s="518"/>
      <c r="D43" s="518"/>
      <c r="E43" s="518"/>
      <c r="F43" s="518"/>
    </row>
    <row r="45" spans="2:6" ht="54" hidden="1" customHeight="1">
      <c r="B45" s="516"/>
      <c r="C45" s="516"/>
      <c r="D45" s="516"/>
      <c r="E45" s="516"/>
      <c r="F45" s="516"/>
    </row>
    <row r="46" spans="2:6" hidden="1"/>
    <row r="47" spans="2:6" ht="54.75" hidden="1" customHeight="1">
      <c r="B47" s="516" t="s">
        <v>278</v>
      </c>
      <c r="C47" s="516"/>
      <c r="D47" s="516"/>
      <c r="E47" s="516"/>
      <c r="F47" s="516"/>
    </row>
    <row r="48" spans="2:6" ht="63" hidden="1" customHeight="1">
      <c r="B48" s="516" t="s">
        <v>279</v>
      </c>
      <c r="C48" s="516"/>
      <c r="D48" s="516"/>
      <c r="E48" s="516"/>
      <c r="F48" s="516"/>
    </row>
    <row r="49" spans="2:6" ht="42" hidden="1" customHeight="1">
      <c r="B49" s="516" t="s">
        <v>280</v>
      </c>
      <c r="C49" s="516"/>
      <c r="D49" s="516"/>
      <c r="E49" s="516"/>
      <c r="F49" s="516"/>
    </row>
    <row r="50" spans="2:6" hidden="1"/>
    <row r="51" spans="2:6" hidden="1"/>
    <row r="52" spans="2:6" hidden="1"/>
    <row r="53" spans="2:6" hidden="1">
      <c r="B53" s="469">
        <v>44586</v>
      </c>
      <c r="C53" s="469">
        <v>44615</v>
      </c>
      <c r="D53" s="469">
        <v>44645</v>
      </c>
    </row>
    <row r="54" spans="2:6" hidden="1">
      <c r="B54" s="470"/>
      <c r="C54" s="470"/>
      <c r="D54" s="470"/>
    </row>
    <row r="55" spans="2:6" hidden="1">
      <c r="B55" s="470">
        <f>233797</f>
        <v>233797</v>
      </c>
      <c r="C55" s="470">
        <v>27612</v>
      </c>
      <c r="D55" s="470">
        <v>29000</v>
      </c>
    </row>
    <row r="56" spans="2:6" hidden="1">
      <c r="D56" s="451">
        <f>SUM(B55:D55)</f>
        <v>290409</v>
      </c>
    </row>
  </sheetData>
  <mergeCells count="26">
    <mergeCell ref="B49:F49"/>
    <mergeCell ref="B28:F28"/>
    <mergeCell ref="B26:F26"/>
    <mergeCell ref="B27:F27"/>
    <mergeCell ref="B43:F43"/>
    <mergeCell ref="B45:F45"/>
    <mergeCell ref="B47:F47"/>
    <mergeCell ref="B48:F48"/>
    <mergeCell ref="G20:K20"/>
    <mergeCell ref="B21:F21"/>
    <mergeCell ref="B22:F22"/>
    <mergeCell ref="B23:F23"/>
    <mergeCell ref="B24:F24"/>
    <mergeCell ref="B25:F25"/>
    <mergeCell ref="B15:F15"/>
    <mergeCell ref="B16:F16"/>
    <mergeCell ref="B17:F17"/>
    <mergeCell ref="B18:F18"/>
    <mergeCell ref="B19:F19"/>
    <mergeCell ref="B20:F20"/>
    <mergeCell ref="B14:F14"/>
    <mergeCell ref="C1:E1"/>
    <mergeCell ref="B10:F10"/>
    <mergeCell ref="B11:F11"/>
    <mergeCell ref="B12:F12"/>
    <mergeCell ref="B13:F13"/>
  </mergeCells>
  <pageMargins left="0.7" right="0.7" top="0.75" bottom="0.75" header="0.3" footer="0.3"/>
  <pageSetup scale="55" orientation="portrait" r:id="rId1"/>
  <rowBreaks count="1" manualBreakCount="1">
    <brk id="1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Q4 FY24</vt:lpstr>
      <vt:lpstr>Reg33-BS Q4 FY24</vt:lpstr>
      <vt:lpstr>Reg 33 CFS FY24</vt:lpstr>
      <vt:lpstr>Reg 33-notes Q3 FY24</vt:lpstr>
      <vt:lpstr>'Reg 33 CFS FY24'!Print_Area</vt:lpstr>
      <vt:lpstr>'Reg 33-notes Q3 FY24'!Print_Area</vt:lpstr>
      <vt:lpstr>'Reg 33-P&amp;L Q4 FY24'!Print_Area</vt:lpstr>
      <vt:lpstr>'Reg33-BS Q4 FY24'!Print_Area</vt:lpstr>
      <vt:lpstr>'Reg 33 CFS FY24'!Print_Titles</vt:lpstr>
      <vt:lpstr>'Reg33-BS Q4 FY24'!Print_Titles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Dvij Butkar</dc:creator>
  <cp:lastModifiedBy>Dvij Butkar</cp:lastModifiedBy>
  <dcterms:created xsi:type="dcterms:W3CDTF">2024-05-22T07:19:38Z</dcterms:created>
  <dcterms:modified xsi:type="dcterms:W3CDTF">2024-05-23T04:49:32Z</dcterms:modified>
</cp:coreProperties>
</file>